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ris\Desktop\PREFEITURA\RECAP ALVORADA\"/>
    </mc:Choice>
  </mc:AlternateContent>
  <xr:revisionPtr revIDLastSave="0" documentId="13_ncr:1_{A7B2CB80-2FE3-4893-9C2B-D4830E5B4301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Memória de Cálculo" sheetId="13" r:id="rId1"/>
    <sheet name="Planilha Orcamentária" sheetId="5" r:id="rId2"/>
    <sheet name="Planilha1" sheetId="15" r:id="rId3"/>
    <sheet name="Cronograma" sheetId="10" r:id="rId4"/>
    <sheet name="MEMORIA" sheetId="14" r:id="rId5"/>
  </sheets>
  <externalReferences>
    <externalReference r:id="rId6"/>
    <externalReference r:id="rId7"/>
    <externalReference r:id="rId8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3">Cronograma!$A$1:$G$33</definedName>
    <definedName name="_xlnm.Print_Area" localSheetId="0">'Memória de Cálculo'!$A$1:$F$45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3" hidden="1">Cronograma!$A$1:$G$33</definedName>
    <definedName name="Z_46B44D95_2370_4419_BD85_88291A251F92_.wvu.PrintArea" localSheetId="0" hidden="1">'Memória de Cálculo'!$A$4:$F$45</definedName>
    <definedName name="Z_46B44D95_2370_4419_BD85_88291A251F92_.wvu.PrintArea" localSheetId="1" hidden="1">'Planilha Orcamentária'!$A$1:$H$45</definedName>
    <definedName name="Z_46B44D95_2370_4419_BD85_88291A251F92_.wvu.PrintTitles" localSheetId="0" hidden="1">'Memória de Cálculo'!$4:$9</definedName>
    <definedName name="Z_46B44D95_2370_4419_BD85_88291A251F92_.wvu.PrintTitles" localSheetId="1" hidden="1">'Planilha Orcamentária'!$1:$9</definedName>
  </definedNames>
  <calcPr calcId="191029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G17" i="5" l="1"/>
  <c r="G14" i="5" l="1"/>
  <c r="G13" i="5"/>
  <c r="I7" i="5" l="1"/>
  <c r="A5" i="10" l="1"/>
  <c r="F25" i="5" l="1"/>
  <c r="F24" i="5"/>
  <c r="F23" i="5"/>
  <c r="F22" i="5"/>
  <c r="F20" i="5"/>
  <c r="F19" i="5"/>
  <c r="F18" i="5"/>
  <c r="F17" i="5"/>
  <c r="M21" i="14"/>
  <c r="O14" i="14"/>
  <c r="O15" i="14"/>
  <c r="O16" i="14"/>
  <c r="O10" i="14"/>
  <c r="O9" i="14"/>
  <c r="O11" i="14"/>
  <c r="B30" i="10"/>
  <c r="B11" i="10"/>
  <c r="B9" i="10"/>
  <c r="B7" i="10"/>
  <c r="F16" i="5"/>
  <c r="H25" i="5"/>
  <c r="H24" i="5"/>
  <c r="H23" i="5"/>
  <c r="H22" i="5"/>
  <c r="H21" i="5"/>
  <c r="H20" i="5"/>
  <c r="H19" i="5"/>
  <c r="H18" i="5"/>
  <c r="H17" i="5"/>
  <c r="H15" i="5"/>
  <c r="H10" i="5"/>
  <c r="H4" i="5"/>
  <c r="P23" i="14"/>
  <c r="O22" i="14"/>
  <c r="L22" i="14"/>
  <c r="O21" i="14"/>
  <c r="C21" i="14"/>
  <c r="O20" i="14"/>
  <c r="O19" i="14"/>
  <c r="O18" i="14"/>
  <c r="L18" i="14"/>
  <c r="O17" i="14"/>
  <c r="K17" i="14"/>
  <c r="O13" i="14"/>
  <c r="C13" i="14"/>
  <c r="O12" i="14"/>
  <c r="L12" i="14"/>
  <c r="O8" i="14"/>
  <c r="K8" i="14"/>
  <c r="I3" i="14"/>
  <c r="I20" i="5" l="1"/>
  <c r="I19" i="5"/>
  <c r="I25" i="5"/>
  <c r="I22" i="5"/>
  <c r="H17" i="14"/>
  <c r="I17" i="14" s="1"/>
  <c r="H12" i="14"/>
  <c r="I12" i="14" s="1"/>
  <c r="K12" i="14"/>
  <c r="L8" i="14"/>
  <c r="K22" i="14"/>
  <c r="H21" i="14"/>
  <c r="I21" i="14" s="1"/>
  <c r="I23" i="5"/>
  <c r="I17" i="5"/>
  <c r="I18" i="5"/>
  <c r="I24" i="5"/>
  <c r="K13" i="14"/>
  <c r="L13" i="14"/>
  <c r="L21" i="14"/>
  <c r="K21" i="14"/>
  <c r="F22" i="14"/>
  <c r="H22" i="14"/>
  <c r="I22" i="14" s="1"/>
  <c r="F18" i="14"/>
  <c r="H18" i="14"/>
  <c r="I18" i="14" s="1"/>
  <c r="D23" i="14"/>
  <c r="O23" i="14"/>
  <c r="L17" i="14"/>
  <c r="K18" i="14"/>
  <c r="J23" i="14"/>
  <c r="I15" i="5" l="1"/>
  <c r="D10" i="10" s="1"/>
  <c r="I21" i="5"/>
  <c r="D12" i="10" s="1"/>
  <c r="F12" i="14"/>
  <c r="F17" i="14"/>
  <c r="L23" i="14"/>
  <c r="F21" i="14"/>
  <c r="K23" i="14"/>
  <c r="H13" i="14"/>
  <c r="I13" i="14" s="1"/>
  <c r="F13" i="14"/>
  <c r="E23" i="14"/>
  <c r="H8" i="14"/>
  <c r="F8" i="14"/>
  <c r="I8" i="14" l="1"/>
  <c r="I23" i="14" s="1"/>
  <c r="H23" i="14"/>
  <c r="F23" i="14"/>
  <c r="B29" i="10" l="1"/>
  <c r="B23" i="10"/>
  <c r="B22" i="10"/>
  <c r="B21" i="10"/>
  <c r="A4" i="10"/>
  <c r="F12" i="10" l="1"/>
  <c r="G12" i="10" l="1"/>
  <c r="A3" i="10"/>
  <c r="G10" i="10" l="1"/>
  <c r="G14" i="10" s="1"/>
  <c r="F10" i="10" l="1"/>
  <c r="F14" i="10" s="1"/>
  <c r="E12" i="10" l="1"/>
  <c r="E10" i="10" l="1"/>
  <c r="H13" i="5" l="1"/>
  <c r="I13" i="5" s="1"/>
  <c r="H14" i="5"/>
  <c r="I14" i="5" s="1"/>
  <c r="G12" i="5" l="1"/>
  <c r="H12" i="5" s="1"/>
  <c r="I12" i="5" s="1"/>
  <c r="H11" i="5" l="1"/>
  <c r="I11" i="5" s="1"/>
  <c r="I10" i="5" s="1"/>
  <c r="I26" i="5" s="1"/>
  <c r="D8" i="10" l="1"/>
  <c r="E8" i="10" l="1"/>
  <c r="E14" i="10" s="1"/>
  <c r="D14" i="10"/>
  <c r="D3" i="10" s="1"/>
  <c r="G7" i="10"/>
  <c r="F7" i="10"/>
  <c r="E7" i="10" l="1"/>
  <c r="D7" i="10"/>
  <c r="D9" i="10"/>
  <c r="E13" i="10"/>
  <c r="G13" i="10"/>
  <c r="D11" i="10"/>
  <c r="F13" i="10"/>
  <c r="D13" i="10" l="1"/>
</calcChain>
</file>

<file path=xl/sharedStrings.xml><?xml version="1.0" encoding="utf-8"?>
<sst xmlns="http://schemas.openxmlformats.org/spreadsheetml/2006/main" count="320" uniqueCount="164">
  <si>
    <t>ITEM</t>
  </si>
  <si>
    <t>QUANTIDADE</t>
  </si>
  <si>
    <t>UNIDADE</t>
  </si>
  <si>
    <t>DIRETA</t>
  </si>
  <si>
    <t>INDIRETA</t>
  </si>
  <si>
    <t>PREÇO TOTAL</t>
  </si>
  <si>
    <t>1.1</t>
  </si>
  <si>
    <t>2.1</t>
  </si>
  <si>
    <t>M</t>
  </si>
  <si>
    <t>SERVIÇOS PRELIMINARES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</si>
  <si>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</si>
  <si>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</si>
  <si>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</si>
  <si>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</si>
  <si>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</si>
  <si>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</si>
  <si>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</si>
  <si>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</si>
  <si>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</si>
  <si>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</si>
  <si>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</si>
  <si>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</si>
  <si>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1.0</t>
  </si>
  <si>
    <t>2.0</t>
  </si>
  <si>
    <t>3.0</t>
  </si>
  <si>
    <t>MEMÓRIA DE CÁLCULO DE QUANTITATIVOS</t>
  </si>
  <si>
    <t>% ISS MUNICIPAL:</t>
  </si>
  <si>
    <t>CÓDIGO</t>
  </si>
  <si>
    <t>DESCRIÇÃO</t>
  </si>
  <si>
    <t>PLANILHA ORÇAMENTÁRIA DE CUSTOS</t>
  </si>
  <si>
    <t>Prefeito(a) Municipal</t>
  </si>
  <si>
    <t>PREÇO UNITÁRIO S/ BDI</t>
  </si>
  <si>
    <t>PREÇO UNITÁRIO C/ BDI</t>
  </si>
  <si>
    <t>BDI:</t>
  </si>
  <si>
    <t>01/01.</t>
  </si>
  <si>
    <t>( X )</t>
  </si>
  <si>
    <t>VALOR TOTAL DA OBRA</t>
  </si>
  <si>
    <t>MÊS 3</t>
  </si>
  <si>
    <t>FÓRMULA DO CÁLCULO</t>
  </si>
  <si>
    <t>1,00 unidade conforme padrão exigido</t>
  </si>
  <si>
    <t>COMPOSIÇÃO/DEMONSTRATIVO DE BDI - EM ANEXO</t>
  </si>
  <si>
    <t>ITENS</t>
  </si>
  <si>
    <t>DRENAGEM</t>
  </si>
  <si>
    <t>3.1</t>
  </si>
  <si>
    <t>ENGENHEIRA CIVIL</t>
  </si>
  <si>
    <t xml:space="preserve">ANTÔNIO ROBERTO BERGAMASCO </t>
  </si>
  <si>
    <t>PREFEITURA MUNICIPAL DE PERDIZES</t>
  </si>
  <si>
    <t>1.2</t>
  </si>
  <si>
    <t>MEMORIA DE CÁLCULO</t>
  </si>
  <si>
    <r>
      <t xml:space="preserve">OBRA:  </t>
    </r>
    <r>
      <rPr>
        <sz val="16"/>
        <color indexed="8"/>
        <rFont val="Arial"/>
        <family val="2"/>
      </rPr>
      <t>Recapeamento asfáltico em C.B.U.Q</t>
    </r>
  </si>
  <si>
    <t>Perdizes</t>
  </si>
  <si>
    <t>DATA</t>
  </si>
  <si>
    <t>RUA</t>
  </si>
  <si>
    <t>DIMENSÕES DA SEÇÃO</t>
  </si>
  <si>
    <t>VARREDURA</t>
  </si>
  <si>
    <t>RECAPEAMENTO EM CBUQ</t>
  </si>
  <si>
    <t>SARJETA</t>
  </si>
  <si>
    <t>PASSEIO</t>
  </si>
  <si>
    <t>RAMPA DE ACESSIBILIDADE</t>
  </si>
  <si>
    <t>LARGURA TOTAL DA VIA</t>
  </si>
  <si>
    <t>COMPRIMENTO TOTAL DA VIA</t>
  </si>
  <si>
    <t>ÁREA PARA EXECUÇÃO DA PINTURA DE LIGAÇÃO</t>
  </si>
  <si>
    <t>TRANSPORTE DA PINTURA DE LIGAÇÃO</t>
  </si>
  <si>
    <t>ESPESSURA DA CAPA</t>
  </si>
  <si>
    <t>CBUQ</t>
  </si>
  <si>
    <t>TRANSPORTE DO CBUQ</t>
  </si>
  <si>
    <t>DEMOLIÇÃO DE SARJETA</t>
  </si>
  <si>
    <t>TRANSPORTE DEMOLIÇÃO</t>
  </si>
  <si>
    <t>COMPRIMENTO</t>
  </si>
  <si>
    <t>LARGURA</t>
  </si>
  <si>
    <t>ÁREA DE PASSEIO</t>
  </si>
  <si>
    <t>(m)</t>
  </si>
  <si>
    <t xml:space="preserve"> (m²)</t>
  </si>
  <si>
    <t>(T*km)</t>
  </si>
  <si>
    <t>(m³)</t>
  </si>
  <si>
    <t>(m³xkm)</t>
  </si>
  <si>
    <t>(m²)</t>
  </si>
  <si>
    <t>(u)</t>
  </si>
  <si>
    <t xml:space="preserve">Rua Antônio Ribeiro da Silva </t>
  </si>
  <si>
    <t>Rua Aristonides Afonso do Prado</t>
  </si>
  <si>
    <t>Rua Padre Henrique Oliver</t>
  </si>
  <si>
    <t>Rua Maria Emidia Batista</t>
  </si>
  <si>
    <t>Rua Valdomiro B. Silva</t>
  </si>
  <si>
    <t>LARGURA DA SARJETA</t>
  </si>
  <si>
    <t>CONSIDERAÇÕES</t>
  </si>
  <si>
    <t xml:space="preserve">TRANSPORTE  PINTURA DE LIGAÇÃO( RR-2C) = Distância Média de Transporte do Mat. betuminoso até a obra </t>
  </si>
  <si>
    <t>Km</t>
  </si>
  <si>
    <t>C = consumo de material betuminoso em T/m2 de P. LIGAÇÃO</t>
  </si>
  <si>
    <t>T/m²</t>
  </si>
  <si>
    <t>TRANSPORTE DO CBUQ = Distância Média de Transporte do CBUQ até a obra</t>
  </si>
  <si>
    <t>MUNICÍPIO:</t>
  </si>
  <si>
    <t>FONTE</t>
  </si>
  <si>
    <t>RECAPEAMENTO</t>
  </si>
  <si>
    <t>Tapa buraco - aplicação da massa (Execução, incluindo pintura de ligação)</t>
  </si>
  <si>
    <t>A CARGO DO MUNICIPIO</t>
  </si>
  <si>
    <t>2.2</t>
  </si>
  <si>
    <t>2.3</t>
  </si>
  <si>
    <t>2.4</t>
  </si>
  <si>
    <t>2.5</t>
  </si>
  <si>
    <t>3.2</t>
  </si>
  <si>
    <t>3.3</t>
  </si>
  <si>
    <t>3.4</t>
  </si>
  <si>
    <r>
      <rPr>
        <u/>
        <sz val="10"/>
        <rFont val="Arial Nova"/>
        <family val="2"/>
      </rPr>
      <t>Observações</t>
    </r>
    <r>
      <rPr>
        <sz val="1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</si>
  <si>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r>
      <t>FOLHA N</t>
    </r>
    <r>
      <rPr>
        <b/>
        <sz val="10"/>
        <rFont val="Calibri"/>
        <family val="2"/>
        <scheme val="minor"/>
      </rPr>
      <t>º</t>
    </r>
    <r>
      <rPr>
        <b/>
        <sz val="10"/>
        <rFont val="Arial Nova"/>
        <family val="2"/>
      </rPr>
      <t xml:space="preserve">: </t>
    </r>
  </si>
  <si>
    <t>QUANT.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</si>
  <si>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EM DIVERSAS RUAS NA CIDADE </t>
    </r>
  </si>
  <si>
    <t>Antonio Roberto Bergamasco</t>
  </si>
  <si>
    <t>Prefeito Municipal</t>
  </si>
  <si>
    <t>VARIAVEL</t>
  </si>
  <si>
    <t>Rua Belarmino Luciano Barbosa + Rua Messias Batista Alves</t>
  </si>
  <si>
    <t xml:space="preserve">Rua José Velasco de Oliveira </t>
  </si>
  <si>
    <t>COMP.001</t>
  </si>
  <si>
    <t>LARISSA MENEZES DE OLIVEIRA</t>
  </si>
  <si>
    <r>
      <t>CREA 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</si>
  <si>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Larissa Menezes de Oliveira</t>
  </si>
  <si>
    <t>Engenheira Civil</t>
  </si>
  <si>
    <r>
      <t>CREA/MG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</si>
  <si>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PLACA DA OBRA - MODELO GOVERNO FEDERAL</t>
  </si>
  <si>
    <t>m²</t>
  </si>
  <si>
    <t>COMP.003</t>
  </si>
  <si>
    <t>MOBILIZAÇÃO DE EQUIPAMENTOS</t>
  </si>
  <si>
    <t>COMP.002</t>
  </si>
  <si>
    <t>DESMOBILIZAÇÃO DE EQUIPAMENTOS</t>
  </si>
  <si>
    <t>COMP.004</t>
  </si>
  <si>
    <t xml:space="preserve">ADMINISTRAÇÃO LOCAL </t>
  </si>
  <si>
    <r>
      <rPr>
        <b/>
        <sz val="10"/>
        <rFont val="Arial Nova"/>
        <family val="2"/>
      </rPr>
      <t>REGIÃO/MÊS DE REFERÊNCIA:</t>
    </r>
    <r>
      <rPr>
        <sz val="10"/>
        <rFont val="Arial Nova"/>
        <family val="2"/>
      </rPr>
      <t xml:space="preserve"> TABELA SINAPI - REGIÃO TRIÂNGULO - FEVEREIRO/2024 - SEM DESONERAÇÃO; SICRO - MINAS GERAIS, ABRIL/2023 - SEM DESONERAÇÃO.</t>
    </r>
  </si>
  <si>
    <t>mês</t>
  </si>
  <si>
    <t>unid</t>
  </si>
  <si>
    <t>94281</t>
  </si>
  <si>
    <t>SINAPI</t>
  </si>
  <si>
    <t>EXECUÇÃO DE SARJETA DE CONCRETO USINADO, MOLDADA IN LOCO EM TRECHO RETO, 30 CM BASE X 15 CM ALTURA. AF_01/2024</t>
  </si>
  <si>
    <t>4011354</t>
  </si>
  <si>
    <t>Pintura de ligação - emulsão com polímero</t>
  </si>
  <si>
    <t>104796</t>
  </si>
  <si>
    <t>DEMOLIÇÃO DE GUIAS, SARJETAS OU SARJETÕES, DE FORMA MECANIZADA, SEM REAPROVEITAMENTO. AF_09/2023</t>
  </si>
  <si>
    <t>93588</t>
  </si>
  <si>
    <t>TRANSPORTE COM CAMINHÃO BASCULANTE DE 10 M³, EM VIA URBANA EM LEITO NA TURAL (UNIDADE: M3XKM). AF_07/2020</t>
  </si>
  <si>
    <t>95995</t>
  </si>
  <si>
    <t>EXECUÇÃO DE PAVIMENTO COM APLICAÇÃO DE CONCRETO ASFÁLTICO, CAMADA DE ROLAMENTO - EXCLUSIVE CARGA E TRANSPORTE. AF_11/2019</t>
  </si>
  <si>
    <t>100982</t>
  </si>
  <si>
    <t>CARGA, MANOBRA E DESCARGA DE ENTULHO EM CAMINHÃO BASCULANTE 10 M³ - CARGA COM ESCAVADEIRA HIDRÁULICA (CAÇAMBA DE 0,80 M³ / 111 HP) E DESCARGA LIVRE (UNIDADE: M3). AF_07/2020</t>
  </si>
  <si>
    <t>m³xkm</t>
  </si>
  <si>
    <t>m³</t>
  </si>
  <si>
    <t>1.3</t>
  </si>
  <si>
    <t>1.4</t>
  </si>
  <si>
    <t>m</t>
  </si>
  <si>
    <t>u</t>
  </si>
  <si>
    <t>ISS MUNICPAL:  3%</t>
  </si>
  <si>
    <t>FORNECIMENTO E INSTALAÇÃO DE PLACA DE OBRA COM CHAPA GALVANIZADA E ESTRUTURA DE MADEIRA. AF_03/2022_PS</t>
  </si>
  <si>
    <t>mes</t>
  </si>
  <si>
    <t>CÓDIGO DO SISTEMA</t>
  </si>
  <si>
    <t>VALOR DA OBRA:</t>
  </si>
  <si>
    <t>Alvorada I:
Parte 1: Rua Belarmino Luciano Barbosa
Parte 2: Rua Felismino Almeida
Parte 3: Rua Messias Batista Alves
Parte 4: Rua Maria Emidia Batista
Parte 5: Rua Padre Henrique Oliver
Parte 6: Rua Jose Velasco de Oliveira
Parte 7: Rua Ilesia Maria Gonçalves</t>
  </si>
  <si>
    <r>
      <t>15.535,89 M2 X 0,50 KG/M2 X 383KM = 2.975.122,93 KGXKM / 1000KG = 2.975,12 TON x KM / 2,40</t>
    </r>
    <r>
      <rPr>
        <b/>
        <sz val="10"/>
        <rFont val="Arial Nova"/>
        <family val="2"/>
      </rPr>
      <t xml:space="preserve"> = 1.239,63M³xKM    </t>
    </r>
    <r>
      <rPr>
        <sz val="10"/>
        <rFont val="Arial Nova"/>
        <family val="2"/>
      </rPr>
      <t xml:space="preserve">                                                                                     </t>
    </r>
  </si>
  <si>
    <r>
      <rPr>
        <b/>
        <sz val="10"/>
        <rFont val="Arial Nova"/>
        <family val="2"/>
      </rPr>
      <t>Alvorada I: 3.259,42 + 929,57 + 1.410,31 + 2.636,04 + 2.575,35 + 2.472,59 + 2.252,61 = 15.535,89m²</t>
    </r>
    <r>
      <rPr>
        <sz val="10"/>
        <rFont val="Arial Nova"/>
        <family val="2"/>
      </rPr>
      <t xml:space="preserve">
Parte 11: Rua Belarmino Luciano Barbosa: 489,42 x 6,66 = 3.259,42m²
Parte 12: Rua Felismino Almeida: 130,59 x 7,12 = 929,57m²
Parte 3: Rua Messias Batista Alves: 188,44 x 7,48 = 1.410,31m²
Parte 4: Rua Maria Emidia Batista: 353,81 x 7,45 = 2.636,04m²
Parte 5: Rua Padre Henrique Oliver: 342,10 x 7,53 = 2.575,35m²
Parte 6: Rua Jose Velasco de Oliveira: 328,37 x 7,53 = 2.472,59m²
Parte 7: Rua Ilesia Maria Gonçalves: 310,65 x 7,25 = 2.252,61m²
</t>
    </r>
    <r>
      <rPr>
        <b/>
        <sz val="10"/>
        <rFont val="Arial Nova"/>
        <family val="2"/>
      </rPr>
      <t>Área Total:</t>
    </r>
    <r>
      <rPr>
        <sz val="10"/>
        <rFont val="Arial Nova"/>
        <family val="2"/>
      </rPr>
      <t xml:space="preserve"> </t>
    </r>
    <r>
      <rPr>
        <b/>
        <sz val="10"/>
        <rFont val="Arial Nova"/>
        <family val="2"/>
      </rPr>
      <t xml:space="preserve">15.535,89m²    </t>
    </r>
    <r>
      <rPr>
        <sz val="10"/>
        <rFont val="Arial Nova"/>
        <family val="2"/>
      </rPr>
      <t xml:space="preserve">                                                                                                   </t>
    </r>
  </si>
  <si>
    <r>
      <t xml:space="preserve">15.535,89 M2 X 0,025 M </t>
    </r>
    <r>
      <rPr>
        <b/>
        <sz val="10"/>
        <rFont val="Arial Nova"/>
        <family val="2"/>
      </rPr>
      <t>= 388,40M³</t>
    </r>
    <r>
      <rPr>
        <sz val="10"/>
        <rFont val="Arial Nova"/>
        <family val="2"/>
      </rPr>
      <t xml:space="preserve">                                                                                          </t>
    </r>
  </si>
  <si>
    <r>
      <t xml:space="preserve">15.535,89 M2 X 0,025 M X 48 KM = </t>
    </r>
    <r>
      <rPr>
        <b/>
        <sz val="10"/>
        <rFont val="Arial Nova"/>
        <family val="2"/>
      </rPr>
      <t xml:space="preserve">18.643,07M³XKM    </t>
    </r>
    <r>
      <rPr>
        <sz val="10"/>
        <rFont val="Arial Nova"/>
        <family val="2"/>
      </rPr>
      <t xml:space="preserve">                                                                                                   </t>
    </r>
  </si>
  <si>
    <r>
      <t xml:space="preserve">4.386,73 M x 0,30 M = </t>
    </r>
    <r>
      <rPr>
        <b/>
        <sz val="10"/>
        <rFont val="Arial Nova"/>
        <family val="2"/>
      </rPr>
      <t>1.316,02 M²</t>
    </r>
  </si>
  <si>
    <r>
      <t xml:space="preserve">4.386,73 M x 0,30 M = 1.316,02M2 X 0,07 = </t>
    </r>
    <r>
      <rPr>
        <b/>
        <sz val="10"/>
        <rFont val="Arial Nova"/>
        <family val="2"/>
      </rPr>
      <t>92,12M³</t>
    </r>
  </si>
  <si>
    <r>
      <t xml:space="preserve">4.386,73 M x 0,30 M = 1.316,02 M2 X 0,07 = 92,12M³ X 4 KM = </t>
    </r>
    <r>
      <rPr>
        <b/>
        <sz val="10"/>
        <rFont val="Arial Nova"/>
        <family val="2"/>
      </rPr>
      <t>368,48 M³XKM</t>
    </r>
  </si>
  <si>
    <t>PREVISÃO DE EXECUÇÃO DAS OBRAS: 1 MÊS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</si>
  <si>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- LOTE 3</t>
    </r>
  </si>
  <si>
    <r>
      <rPr>
        <b/>
        <sz val="10"/>
        <rFont val="Arial Nova"/>
        <family val="2"/>
      </rPr>
      <t xml:space="preserve">Alvorada I: 763,42 + 266,99 + 380,54 + 711,19 + 987,96 + 659,86 + 616,77 = 4.386,73m
Parte 1: </t>
    </r>
    <r>
      <rPr>
        <sz val="10"/>
        <rFont val="Arial Nova"/>
        <family val="2"/>
      </rPr>
      <t>Rua Belarmino Luciano Barbosa: 1,54 + 48,24 + 1,03 + 1,14 + 72,77 + 0,64 + 1,03 + 51,07 + 1,30 + 1,01 + 51,57 + 1,06 + 0,92 + 50,64 + 1,02 + 0,79 + 55,51 + 38,60 + 38,87 + 55,01 + 0,86 + 0,79 + 51,50 + 0,97 + 1,01 + 51,45 + 1,14 + 0,99 + 51,78 + 1,05 + 0,62 + 74,91 + 1,20 + 0,97 + 48,68 + 1,74 = 763,42m</t>
    </r>
    <r>
      <rPr>
        <b/>
        <sz val="10"/>
        <rFont val="Arial Nova"/>
        <family val="2"/>
      </rPr>
      <t xml:space="preserve">
Parte 2: </t>
    </r>
    <r>
      <rPr>
        <sz val="10"/>
        <rFont val="Arial Nova"/>
        <family val="2"/>
      </rPr>
      <t>Rua Felismino Almeida: 7,12 + 15,82 + 118,04 + 1,37 + 120,50 + 4,14 = 266,99m</t>
    </r>
    <r>
      <rPr>
        <b/>
        <sz val="10"/>
        <rFont val="Arial Nova"/>
        <family val="2"/>
      </rPr>
      <t xml:space="preserve">
Parte 3: </t>
    </r>
    <r>
      <rPr>
        <sz val="10"/>
        <rFont val="Arial Nova"/>
        <family val="2"/>
      </rPr>
      <t>Rua Messias Batista Alves: 66,77 + 0,71 + 122,34 + 1,21 + 1,01 + 121,54 + 1,72 + 63,12 + 2,12 = 380,54m</t>
    </r>
    <r>
      <rPr>
        <b/>
        <sz val="10"/>
        <rFont val="Arial Nova"/>
        <family val="2"/>
      </rPr>
      <t xml:space="preserve">
Parte 4: </t>
    </r>
    <r>
      <rPr>
        <sz val="10"/>
        <rFont val="Arial Nova"/>
        <family val="2"/>
      </rPr>
      <t xml:space="preserve">Rua Maria Emidia Batista: 3,96 + 92,75 + 1,86 + 2,34 + 92,76 + 1,77 + 1,40 + 121,72 + 1,34 + 1,69 + 121,81 + 0,99 + 0,75 + 127,91 + 3,37 + 1,96 + 131,91 + 0,90 = 711,19m
</t>
    </r>
    <r>
      <rPr>
        <b/>
        <sz val="10"/>
        <rFont val="Arial Nova"/>
        <family val="2"/>
      </rPr>
      <t xml:space="preserve">Parte 5: </t>
    </r>
    <r>
      <rPr>
        <sz val="10"/>
        <rFont val="Arial Nova"/>
        <family val="2"/>
      </rPr>
      <t>Rua Padre Henrique Oliver: 1,82 + 2,98 + 101,54 + 103,21 + 2,21 + 1,60 + 1,38 + 1,48 + 121,37 + 121,25 + 1,79 + 1,75 + 1,67 + 0,76 + 112,28 + 105,96 + 4,24 + 0,57 = 987,96m</t>
    </r>
    <r>
      <rPr>
        <b/>
        <sz val="10"/>
        <rFont val="Arial Nova"/>
        <family val="2"/>
      </rPr>
      <t xml:space="preserve">
Parte 6: </t>
    </r>
    <r>
      <rPr>
        <sz val="10"/>
        <rFont val="Arial Nova"/>
        <family val="2"/>
      </rPr>
      <t xml:space="preserve">Rua Jose Velasco de Oliveira: 1,45 + 1,49 + 110,94 + 112,37 + 1,49 + 1,86 + 1,62 + 1,34 + 121,26 + 121,34 + 0,85 + 1,89 + 84,76 + 1,06 + 90,33 + 1,74 + 4,07 = 659,86m
</t>
    </r>
    <r>
      <rPr>
        <b/>
        <sz val="10"/>
        <rFont val="Arial Nova"/>
        <family val="2"/>
      </rPr>
      <t xml:space="preserve">Parte 7: </t>
    </r>
    <r>
      <rPr>
        <sz val="10"/>
        <rFont val="Arial Nova"/>
        <family val="2"/>
      </rPr>
      <t xml:space="preserve">Rua Ilesia Maria Gonçalves: 55,54 + 2,92 + 178,23 + 0,30 + 0,37 + 121,85 + 1,91 + 1,63 + 4,76 + 2,97 + 122,56 + 120,87 + 1,07 + 1,79 = 616,77m
</t>
    </r>
    <r>
      <rPr>
        <b/>
        <sz val="10"/>
        <rFont val="Arial Nova"/>
        <family val="2"/>
      </rPr>
      <t xml:space="preserve">Total: 4.386,73m </t>
    </r>
    <r>
      <rPr>
        <sz val="10"/>
        <rFont val="Arial Nova"/>
        <family val="2"/>
      </rPr>
      <t xml:space="preserve">                                                                                                                               </t>
    </r>
  </si>
  <si>
    <t>UNID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</si>
</sst>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#,#00"/>
    <numFmt numFmtId="168" formatCode="_(&quot;R$ &quot;* #,##0.00_);_(&quot;R$ &quot;* \(#,##0.00\);_(&quot;R$ &quot;* &quot;-&quot;??_);_(@_)"/>
    <numFmt numFmtId="169" formatCode="&quot;R$&quot;\ #,##0_);[Red]\(&quot;R$&quot;\ #,##0\)"/>
    <numFmt numFmtId="170" formatCode="&quot;R$&quot;\ #,##0.00_);\(&quot;R$&quot;\ #,##0.00\)"/>
    <numFmt numFmtId="171" formatCode="%#,#00"/>
    <numFmt numFmtId="172" formatCode="#.##000"/>
    <numFmt numFmtId="173" formatCode="#,"/>
    <numFmt numFmtId="174" formatCode="&quot;R$&quot;#,##0.00"/>
    <numFmt numFmtId="175" formatCode="#,##0.000"/>
    <numFmt numFmtId="176" formatCode="0.0"/>
    <numFmt numFmtId="177" formatCode="0.0000"/>
    <numFmt numFmtId="178" formatCode="&quot;R$&quot;#,##0.000"/>
    <numFmt numFmtId="179" formatCode="_-&quot;R$&quot;* #,##0.000_-;\-&quot;R$&quot;* #,##0.000_-;_-&quot;R$&quot;* &quot;-&quot;??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 Nova"/>
      <family val="2"/>
    </font>
    <font>
      <b/>
      <sz val="10"/>
      <name val="Arial Nova"/>
      <family val="2"/>
    </font>
    <font>
      <b/>
      <sz val="9"/>
      <name val="Arial Nova"/>
      <family val="2"/>
    </font>
    <font>
      <sz val="9"/>
      <name val="Arial Nova"/>
      <family val="2"/>
    </font>
    <font>
      <b/>
      <u/>
      <sz val="10"/>
      <name val="Arial Nova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8"/>
      <name val="Arial"/>
      <family val="2"/>
    </font>
    <font>
      <u/>
      <sz val="10"/>
      <name val="Arial Nov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5" fillId="0" borderId="0"/>
    <xf numFmtId="168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3" applyNumberFormat="0" applyAlignment="0" applyProtection="0"/>
    <xf numFmtId="0" fontId="8" fillId="0" borderId="0">
      <protection locked="0"/>
    </xf>
    <xf numFmtId="166" fontId="5" fillId="0" borderId="0" applyFont="0" applyFill="0" applyBorder="0" applyAlignment="0" applyProtection="0"/>
    <xf numFmtId="0" fontId="9" fillId="0" borderId="0"/>
    <xf numFmtId="0" fontId="9" fillId="0" borderId="0"/>
    <xf numFmtId="165" fontId="10" fillId="0" borderId="0" applyBorder="0" applyProtection="0"/>
    <xf numFmtId="167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4" applyNumberFormat="0" applyAlignment="0" applyProtection="0"/>
    <xf numFmtId="0" fontId="14" fillId="0" borderId="15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6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6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1" fontId="8" fillId="0" borderId="0">
      <protection locked="0"/>
    </xf>
    <xf numFmtId="172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3" fontId="19" fillId="0" borderId="0">
      <protection locked="0"/>
    </xf>
    <xf numFmtId="165" fontId="5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3">
      <alignment wrapText="1"/>
    </xf>
    <xf numFmtId="0" fontId="21" fillId="4" borderId="3">
      <alignment wrapText="1"/>
    </xf>
    <xf numFmtId="0" fontId="22" fillId="0" borderId="17" applyNumberFormat="0" applyFill="0" applyAlignment="0" applyProtection="0"/>
    <xf numFmtId="173" fontId="23" fillId="0" borderId="0">
      <protection locked="0"/>
    </xf>
    <xf numFmtId="173" fontId="23" fillId="0" borderId="0">
      <protection locked="0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164" fontId="25" fillId="0" borderId="0" applyFont="0" applyFill="0" applyBorder="0" applyAlignment="0" applyProtection="0"/>
  </cellStyleXfs>
  <cellXfs count="387">
    <xf numFmtId="0" fontId="0" fillId="0" borderId="0" xfId="0"/>
    <xf numFmtId="0" fontId="26" fillId="0" borderId="0" xfId="0" applyFont="1"/>
    <xf numFmtId="0" fontId="26" fillId="12" borderId="0" xfId="3" applyFont="1" applyFill="1"/>
    <xf numFmtId="0" fontId="26" fillId="12" borderId="0" xfId="3" applyFont="1" applyFill="1" applyAlignment="1">
      <alignment vertical="center"/>
    </xf>
    <xf numFmtId="0" fontId="27" fillId="12" borderId="0" xfId="3" applyFont="1" applyFill="1" applyAlignment="1">
      <alignment wrapText="1"/>
    </xf>
    <xf numFmtId="0" fontId="26" fillId="12" borderId="0" xfId="3" applyFont="1" applyFill="1" applyAlignment="1">
      <alignment wrapText="1"/>
    </xf>
    <xf numFmtId="0" fontId="26" fillId="0" borderId="0" xfId="3" applyFont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8" fillId="12" borderId="0" xfId="3" applyFont="1" applyFill="1" applyAlignment="1">
      <alignment wrapText="1"/>
    </xf>
    <xf numFmtId="0" fontId="27" fillId="12" borderId="0" xfId="3" applyFont="1" applyFill="1" applyAlignment="1">
      <alignment horizontal="right"/>
    </xf>
    <xf numFmtId="0" fontId="26" fillId="12" borderId="0" xfId="3" applyFont="1" applyFill="1" applyAlignment="1">
      <alignment horizontal="center" vertical="center"/>
    </xf>
    <xf numFmtId="0" fontId="28" fillId="12" borderId="3" xfId="3" applyFont="1" applyFill="1" applyBorder="1" applyAlignment="1">
      <alignment horizontal="center" vertical="center"/>
    </xf>
    <xf numFmtId="0" fontId="29" fillId="12" borderId="0" xfId="3" applyFont="1" applyFill="1" applyAlignment="1">
      <alignment wrapText="1"/>
    </xf>
    <xf numFmtId="0" fontId="28" fillId="0" borderId="0" xfId="3" applyFont="1" applyAlignment="1">
      <alignment vertical="center"/>
    </xf>
    <xf numFmtId="0" fontId="29" fillId="12" borderId="0" xfId="3" applyFont="1" applyFill="1"/>
    <xf numFmtId="0" fontId="29" fillId="12" borderId="5" xfId="3" applyFont="1" applyFill="1" applyBorder="1" applyAlignment="1">
      <alignment vertical="center"/>
    </xf>
    <xf numFmtId="49" fontId="28" fillId="12" borderId="3" xfId="3" applyNumberFormat="1" applyFont="1" applyFill="1" applyBorder="1" applyAlignment="1">
      <alignment horizontal="center" vertical="center" wrapText="1"/>
    </xf>
    <xf numFmtId="49" fontId="29" fillId="12" borderId="3" xfId="3" applyNumberFormat="1" applyFont="1" applyFill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29" fillId="12" borderId="0" xfId="3" applyFont="1" applyFill="1" applyAlignment="1">
      <alignment horizontal="center" vertical="center"/>
    </xf>
    <xf numFmtId="10" fontId="28" fillId="12" borderId="3" xfId="3" applyNumberFormat="1" applyFont="1" applyFill="1" applyBorder="1" applyAlignment="1">
      <alignment horizontal="center" vertical="center" wrapText="1"/>
    </xf>
    <xf numFmtId="10" fontId="28" fillId="2" borderId="3" xfId="3" applyNumberFormat="1" applyFont="1" applyFill="1" applyBorder="1" applyAlignment="1">
      <alignment horizontal="center" vertical="center" wrapText="1"/>
    </xf>
    <xf numFmtId="174" fontId="29" fillId="12" borderId="3" xfId="64" applyNumberFormat="1" applyFont="1" applyFill="1" applyBorder="1" applyAlignment="1">
      <alignment horizontal="center" vertical="center" wrapText="1"/>
    </xf>
    <xf numFmtId="174" fontId="28" fillId="12" borderId="3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0" xfId="3" applyFont="1" applyAlignment="1">
      <alignment vertical="center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14" fontId="28" fillId="12" borderId="31" xfId="3" applyNumberFormat="1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vertical="center"/>
    </xf>
    <xf numFmtId="0" fontId="28" fillId="12" borderId="25" xfId="3" applyFont="1" applyFill="1" applyBorder="1" applyAlignment="1">
      <alignment horizontal="center" vertical="center"/>
    </xf>
    <xf numFmtId="0" fontId="28" fillId="12" borderId="26" xfId="3" applyFont="1" applyFill="1" applyBorder="1" applyAlignment="1">
      <alignment horizontal="center" vertical="center"/>
    </xf>
    <xf numFmtId="10" fontId="28" fillId="2" borderId="26" xfId="3" applyNumberFormat="1" applyFont="1" applyFill="1" applyBorder="1" applyAlignment="1">
      <alignment horizontal="center" vertical="center" wrapText="1"/>
    </xf>
    <xf numFmtId="174" fontId="29" fillId="12" borderId="26" xfId="64" applyNumberFormat="1" applyFont="1" applyFill="1" applyBorder="1" applyAlignment="1">
      <alignment horizontal="center" vertical="center" wrapText="1"/>
    </xf>
    <xf numFmtId="10" fontId="28" fillId="12" borderId="26" xfId="3" applyNumberFormat="1" applyFont="1" applyFill="1" applyBorder="1" applyAlignment="1">
      <alignment horizontal="center" vertical="center" wrapText="1"/>
    </xf>
    <xf numFmtId="174" fontId="28" fillId="12" borderId="26" xfId="3" applyNumberFormat="1" applyFont="1" applyFill="1" applyBorder="1" applyAlignment="1">
      <alignment horizontal="center" vertical="center" wrapText="1"/>
    </xf>
    <xf numFmtId="0" fontId="27" fillId="12" borderId="27" xfId="3" applyFont="1" applyFill="1" applyBorder="1" applyAlignment="1">
      <alignment wrapText="1"/>
    </xf>
    <xf numFmtId="0" fontId="28" fillId="0" borderId="32" xfId="3" applyFont="1" applyBorder="1" applyAlignment="1">
      <alignment vertical="center"/>
    </xf>
    <xf numFmtId="0" fontId="26" fillId="12" borderId="33" xfId="3" applyFont="1" applyFill="1" applyBorder="1"/>
    <xf numFmtId="0" fontId="28" fillId="12" borderId="27" xfId="3" applyFont="1" applyFill="1" applyBorder="1"/>
    <xf numFmtId="0" fontId="28" fillId="0" borderId="33" xfId="3" applyFont="1" applyBorder="1" applyAlignment="1">
      <alignment vertical="center"/>
    </xf>
    <xf numFmtId="0" fontId="29" fillId="12" borderId="27" xfId="3" applyFont="1" applyFill="1" applyBorder="1"/>
    <xf numFmtId="0" fontId="29" fillId="12" borderId="33" xfId="3" applyFont="1" applyFill="1" applyBorder="1"/>
    <xf numFmtId="0" fontId="26" fillId="12" borderId="27" xfId="3" applyFont="1" applyFill="1" applyBorder="1"/>
    <xf numFmtId="0" fontId="27" fillId="12" borderId="33" xfId="3" applyFont="1" applyFill="1" applyBorder="1" applyAlignment="1">
      <alignment horizontal="right"/>
    </xf>
    <xf numFmtId="0" fontId="26" fillId="12" borderId="28" xfId="3" applyFont="1" applyFill="1" applyBorder="1"/>
    <xf numFmtId="0" fontId="26" fillId="12" borderId="6" xfId="3" applyFont="1" applyFill="1" applyBorder="1"/>
    <xf numFmtId="0" fontId="26" fillId="12" borderId="6" xfId="3" applyFont="1" applyFill="1" applyBorder="1" applyAlignment="1">
      <alignment wrapText="1"/>
    </xf>
    <xf numFmtId="0" fontId="26" fillId="12" borderId="34" xfId="3" applyFont="1" applyFill="1" applyBorder="1"/>
    <xf numFmtId="0" fontId="28" fillId="12" borderId="7" xfId="3" applyFont="1" applyFill="1" applyBorder="1" applyAlignment="1">
      <alignment horizontal="left" vertical="center"/>
    </xf>
    <xf numFmtId="0" fontId="27" fillId="12" borderId="0" xfId="3" applyFont="1" applyFill="1" applyAlignment="1">
      <alignment horizontal="left" vertical="center"/>
    </xf>
    <xf numFmtId="0" fontId="33" fillId="0" borderId="4" xfId="13" applyFont="1" applyBorder="1" applyAlignment="1">
      <alignment vertical="center"/>
    </xf>
    <xf numFmtId="2" fontId="33" fillId="0" borderId="9" xfId="13" applyNumberFormat="1" applyFont="1" applyBorder="1" applyAlignment="1">
      <alignment horizontal="center" vertical="center" wrapText="1"/>
    </xf>
    <xf numFmtId="0" fontId="35" fillId="15" borderId="7" xfId="0" applyFont="1" applyFill="1" applyBorder="1"/>
    <xf numFmtId="0" fontId="34" fillId="16" borderId="0" xfId="13" applyFont="1" applyFill="1" applyAlignment="1">
      <alignment vertical="center"/>
    </xf>
    <xf numFmtId="0" fontId="37" fillId="17" borderId="25" xfId="13" applyFont="1" applyFill="1" applyBorder="1" applyAlignment="1">
      <alignment horizontal="center" vertical="center" textRotation="90" wrapText="1"/>
    </xf>
    <xf numFmtId="2" fontId="37" fillId="17" borderId="26" xfId="13" applyNumberFormat="1" applyFont="1" applyFill="1" applyBorder="1" applyAlignment="1">
      <alignment horizontal="center" vertical="center" textRotation="90" wrapText="1"/>
    </xf>
    <xf numFmtId="0" fontId="37" fillId="18" borderId="25" xfId="13" applyFont="1" applyFill="1" applyBorder="1" applyAlignment="1">
      <alignment horizontal="center" vertical="center" textRotation="90" wrapText="1"/>
    </xf>
    <xf numFmtId="176" fontId="37" fillId="18" borderId="3" xfId="13" applyNumberFormat="1" applyFont="1" applyFill="1" applyBorder="1" applyAlignment="1">
      <alignment horizontal="center" vertical="center" textRotation="90" wrapText="1"/>
    </xf>
    <xf numFmtId="2" fontId="37" fillId="17" borderId="3" xfId="13" applyNumberFormat="1" applyFont="1" applyFill="1" applyBorder="1" applyAlignment="1">
      <alignment horizontal="center" vertical="center" textRotation="90" wrapText="1"/>
    </xf>
    <xf numFmtId="2" fontId="37" fillId="18" borderId="3" xfId="13" applyNumberFormat="1" applyFont="1" applyFill="1" applyBorder="1" applyAlignment="1">
      <alignment horizontal="center" vertical="center" textRotation="90" wrapText="1"/>
    </xf>
    <xf numFmtId="2" fontId="37" fillId="18" borderId="26" xfId="13" applyNumberFormat="1" applyFont="1" applyFill="1" applyBorder="1" applyAlignment="1">
      <alignment horizontal="center" vertical="center" textRotation="90" wrapText="1"/>
    </xf>
    <xf numFmtId="2" fontId="37" fillId="18" borderId="12" xfId="13" applyNumberFormat="1" applyFont="1" applyFill="1" applyBorder="1" applyAlignment="1">
      <alignment horizontal="center" vertical="center" textRotation="90" wrapText="1"/>
    </xf>
    <xf numFmtId="2" fontId="37" fillId="18" borderId="9" xfId="13" applyNumberFormat="1" applyFont="1" applyFill="1" applyBorder="1" applyAlignment="1">
      <alignment horizontal="center" vertical="center" textRotation="90" wrapText="1"/>
    </xf>
    <xf numFmtId="2" fontId="37" fillId="18" borderId="11" xfId="13" applyNumberFormat="1" applyFont="1" applyFill="1" applyBorder="1" applyAlignment="1">
      <alignment horizontal="center" vertical="center" textRotation="90" wrapText="1"/>
    </xf>
    <xf numFmtId="2" fontId="37" fillId="18" borderId="40" xfId="13" applyNumberFormat="1" applyFont="1" applyFill="1" applyBorder="1" applyAlignment="1">
      <alignment horizontal="center" vertical="center" textRotation="90" wrapText="1"/>
    </xf>
    <xf numFmtId="2" fontId="37" fillId="18" borderId="41" xfId="13" applyNumberFormat="1" applyFont="1" applyFill="1" applyBorder="1" applyAlignment="1">
      <alignment horizontal="center" vertical="center" textRotation="90" wrapText="1"/>
    </xf>
    <xf numFmtId="2" fontId="39" fillId="17" borderId="43" xfId="13" applyNumberFormat="1" applyFont="1" applyFill="1" applyBorder="1" applyAlignment="1">
      <alignment horizontal="center" vertical="center" wrapText="1"/>
    </xf>
    <xf numFmtId="2" fontId="39" fillId="17" borderId="44" xfId="13" applyNumberFormat="1" applyFont="1" applyFill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9" fillId="18" borderId="43" xfId="13" applyFont="1" applyFill="1" applyBorder="1" applyAlignment="1">
      <alignment horizontal="center" vertical="center"/>
    </xf>
    <xf numFmtId="2" fontId="39" fillId="18" borderId="46" xfId="13" applyNumberFormat="1" applyFont="1" applyFill="1" applyBorder="1" applyAlignment="1">
      <alignment horizontal="center" vertical="center" wrapText="1"/>
    </xf>
    <xf numFmtId="2" fontId="39" fillId="17" borderId="46" xfId="13" applyNumberFormat="1" applyFont="1" applyFill="1" applyBorder="1" applyAlignment="1">
      <alignment horizontal="center" vertical="center" wrapText="1"/>
    </xf>
    <xf numFmtId="2" fontId="39" fillId="18" borderId="44" xfId="13" applyNumberFormat="1" applyFont="1" applyFill="1" applyBorder="1" applyAlignment="1">
      <alignment horizontal="center" vertical="center" wrapText="1"/>
    </xf>
    <xf numFmtId="2" fontId="39" fillId="0" borderId="47" xfId="13" applyNumberFormat="1" applyFont="1" applyBorder="1" applyAlignment="1">
      <alignment horizontal="center" vertical="center" wrapText="1"/>
    </xf>
    <xf numFmtId="2" fontId="39" fillId="18" borderId="48" xfId="13" applyNumberFormat="1" applyFont="1" applyFill="1" applyBorder="1" applyAlignment="1">
      <alignment horizontal="center" vertical="center" wrapText="1"/>
    </xf>
    <xf numFmtId="2" fontId="39" fillId="0" borderId="43" xfId="13" applyNumberFormat="1" applyFont="1" applyBorder="1" applyAlignment="1">
      <alignment horizontal="center" vertical="center" wrapText="1"/>
    </xf>
    <xf numFmtId="2" fontId="39" fillId="0" borderId="46" xfId="13" applyNumberFormat="1" applyFont="1" applyBorder="1" applyAlignment="1">
      <alignment horizontal="center" vertical="center" wrapText="1"/>
    </xf>
    <xf numFmtId="0" fontId="39" fillId="18" borderId="44" xfId="13" applyFont="1" applyFill="1" applyBorder="1" applyAlignment="1">
      <alignment horizontal="center" vertical="center"/>
    </xf>
    <xf numFmtId="0" fontId="39" fillId="0" borderId="49" xfId="13" applyFont="1" applyBorder="1" applyAlignment="1">
      <alignment horizontal="center" vertical="center" wrapText="1"/>
    </xf>
    <xf numFmtId="4" fontId="39" fillId="0" borderId="36" xfId="13" applyNumberFormat="1" applyFont="1" applyBorder="1" applyAlignment="1">
      <alignment horizontal="center" vertical="center" wrapText="1"/>
    </xf>
    <xf numFmtId="4" fontId="39" fillId="0" borderId="55" xfId="13" applyNumberFormat="1" applyFont="1" applyBorder="1" applyAlignment="1">
      <alignment horizontal="center" vertical="center" wrapText="1"/>
    </xf>
    <xf numFmtId="4" fontId="39" fillId="0" borderId="3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25" xfId="13" applyNumberFormat="1" applyFont="1" applyBorder="1" applyAlignment="1">
      <alignment horizontal="center" vertical="center" wrapText="1"/>
    </xf>
    <xf numFmtId="4" fontId="39" fillId="0" borderId="3" xfId="13" applyNumberFormat="1" applyFont="1" applyBorder="1" applyAlignment="1">
      <alignment horizontal="center" vertical="center" wrapText="1"/>
    </xf>
    <xf numFmtId="4" fontId="39" fillId="0" borderId="26" xfId="13" applyNumberFormat="1" applyFont="1" applyBorder="1" applyAlignment="1">
      <alignment horizontal="center" vertical="center" wrapText="1"/>
    </xf>
    <xf numFmtId="4" fontId="39" fillId="0" borderId="22" xfId="13" applyNumberFormat="1" applyFont="1" applyBorder="1" applyAlignment="1">
      <alignment horizontal="justify" vertical="center" wrapText="1"/>
    </xf>
    <xf numFmtId="4" fontId="39" fillId="0" borderId="1" xfId="13" applyNumberFormat="1" applyFont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/>
    </xf>
    <xf numFmtId="4" fontId="39" fillId="17" borderId="3" xfId="13" applyNumberFormat="1" applyFont="1" applyFill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4" xfId="13" applyNumberFormat="1" applyFont="1" applyBorder="1" applyAlignment="1">
      <alignment horizontal="center" vertical="center" wrapText="1"/>
    </xf>
    <xf numFmtId="4" fontId="39" fillId="0" borderId="23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justify" vertical="center" wrapText="1"/>
    </xf>
    <xf numFmtId="4" fontId="39" fillId="0" borderId="43" xfId="13" applyNumberFormat="1" applyFont="1" applyBorder="1" applyAlignment="1">
      <alignment horizontal="center" vertical="center" wrapText="1"/>
    </xf>
    <xf numFmtId="4" fontId="39" fillId="0" borderId="44" xfId="13" applyNumberFormat="1" applyFont="1" applyBorder="1" applyAlignment="1">
      <alignment horizontal="center" vertical="center" wrapText="1"/>
    </xf>
    <xf numFmtId="4" fontId="39" fillId="18" borderId="10" xfId="13" applyNumberFormat="1" applyFont="1" applyFill="1" applyBorder="1" applyAlignment="1">
      <alignment horizontal="center" vertical="center"/>
    </xf>
    <xf numFmtId="4" fontId="39" fillId="18" borderId="10" xfId="13" applyNumberFormat="1" applyFont="1" applyFill="1" applyBorder="1" applyAlignment="1">
      <alignment horizontal="center" vertical="center" wrapText="1"/>
    </xf>
    <xf numFmtId="4" fontId="37" fillId="0" borderId="66" xfId="13" applyNumberFormat="1" applyFont="1" applyBorder="1" applyAlignment="1">
      <alignment horizontal="center" vertical="center" wrapText="1"/>
    </xf>
    <xf numFmtId="4" fontId="37" fillId="0" borderId="63" xfId="13" applyNumberFormat="1" applyFont="1" applyBorder="1" applyAlignment="1">
      <alignment horizontal="center" vertical="center" wrapText="1"/>
    </xf>
    <xf numFmtId="4" fontId="37" fillId="0" borderId="64" xfId="13" applyNumberFormat="1" applyFont="1" applyBorder="1" applyAlignment="1">
      <alignment horizontal="center" vertical="center" wrapText="1"/>
    </xf>
    <xf numFmtId="4" fontId="37" fillId="19" borderId="64" xfId="13" applyNumberFormat="1" applyFont="1" applyFill="1" applyBorder="1" applyAlignment="1">
      <alignment horizontal="center" vertical="center" wrapText="1"/>
    </xf>
    <xf numFmtId="4" fontId="37" fillId="0" borderId="67" xfId="13" applyNumberFormat="1" applyFont="1" applyBorder="1" applyAlignment="1">
      <alignment horizontal="center" vertical="center" wrapText="1"/>
    </xf>
    <xf numFmtId="4" fontId="37" fillId="0" borderId="68" xfId="13" applyNumberFormat="1" applyFont="1" applyBorder="1" applyAlignment="1">
      <alignment horizontal="center" vertical="center" wrapText="1"/>
    </xf>
    <xf numFmtId="4" fontId="37" fillId="19" borderId="65" xfId="13" applyNumberFormat="1" applyFont="1" applyFill="1" applyBorder="1" applyAlignment="1">
      <alignment horizontal="center" vertical="center" wrapText="1"/>
    </xf>
    <xf numFmtId="4" fontId="37" fillId="0" borderId="69" xfId="13" applyNumberFormat="1" applyFont="1" applyBorder="1" applyAlignment="1">
      <alignment horizontal="center" vertical="center" wrapText="1"/>
    </xf>
    <xf numFmtId="4" fontId="37" fillId="0" borderId="0" xfId="13" applyNumberFormat="1" applyFont="1" applyAlignment="1">
      <alignment horizontal="center" vertical="center" wrapText="1"/>
    </xf>
    <xf numFmtId="0" fontId="37" fillId="0" borderId="70" xfId="13" applyFont="1" applyBorder="1" applyAlignment="1">
      <alignment horizontal="center" vertical="center" wrapText="1"/>
    </xf>
    <xf numFmtId="2" fontId="39" fillId="0" borderId="70" xfId="13" applyNumberFormat="1" applyFont="1" applyBorder="1" applyAlignment="1">
      <alignment horizontal="center" vertical="center" wrapText="1"/>
    </xf>
    <xf numFmtId="2" fontId="37" fillId="0" borderId="3" xfId="13" applyNumberFormat="1" applyFont="1" applyBorder="1" applyAlignment="1">
      <alignment horizontal="center" vertical="center" wrapText="1"/>
    </xf>
    <xf numFmtId="2" fontId="39" fillId="0" borderId="0" xfId="13" applyNumberFormat="1" applyFont="1" applyAlignment="1">
      <alignment horizontal="center" vertical="center" wrapText="1"/>
    </xf>
    <xf numFmtId="0" fontId="37" fillId="0" borderId="71" xfId="13" applyFont="1" applyBorder="1" applyAlignment="1">
      <alignment horizontal="center" vertical="center" wrapText="1"/>
    </xf>
    <xf numFmtId="0" fontId="37" fillId="0" borderId="0" xfId="13" applyFont="1" applyAlignment="1">
      <alignment horizontal="center" vertical="center" wrapText="1"/>
    </xf>
    <xf numFmtId="0" fontId="41" fillId="0" borderId="0" xfId="13" applyFont="1" applyAlignment="1">
      <alignment horizontal="center" vertical="center" wrapText="1"/>
    </xf>
    <xf numFmtId="2" fontId="39" fillId="17" borderId="3" xfId="13" applyNumberFormat="1" applyFont="1" applyFill="1" applyBorder="1" applyAlignment="1">
      <alignment horizontal="center" vertical="center" wrapText="1"/>
    </xf>
    <xf numFmtId="177" fontId="39" fillId="0" borderId="3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9" fontId="26" fillId="0" borderId="0" xfId="1" applyFont="1"/>
    <xf numFmtId="0" fontId="26" fillId="0" borderId="58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58" xfId="0" applyFont="1" applyBorder="1"/>
    <xf numFmtId="4" fontId="26" fillId="0" borderId="0" xfId="0" applyNumberFormat="1" applyFont="1"/>
    <xf numFmtId="0" fontId="26" fillId="0" borderId="57" xfId="0" applyFont="1" applyBorder="1"/>
    <xf numFmtId="0" fontId="26" fillId="0" borderId="0" xfId="0" applyFont="1" applyAlignment="1">
      <alignment horizontal="center" vertical="center"/>
    </xf>
    <xf numFmtId="0" fontId="26" fillId="0" borderId="11" xfId="0" applyFont="1" applyBorder="1"/>
    <xf numFmtId="0" fontId="26" fillId="0" borderId="8" xfId="0" applyFont="1" applyBorder="1"/>
    <xf numFmtId="4" fontId="26" fillId="0" borderId="8" xfId="0" applyNumberFormat="1" applyFont="1" applyBorder="1"/>
    <xf numFmtId="0" fontId="26" fillId="0" borderId="12" xfId="0" applyFont="1" applyBorder="1"/>
    <xf numFmtId="0" fontId="27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0" fontId="27" fillId="13" borderId="3" xfId="0" applyNumberFormat="1" applyFont="1" applyFill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6" fillId="3" borderId="1" xfId="2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174" fontId="27" fillId="3" borderId="5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4" fontId="26" fillId="0" borderId="3" xfId="0" applyNumberFormat="1" applyFont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center" vertical="center" wrapText="1"/>
    </xf>
    <xf numFmtId="174" fontId="27" fillId="0" borderId="3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4" fontId="27" fillId="0" borderId="57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5" fillId="0" borderId="27" xfId="0" applyFont="1" applyBorder="1"/>
    <xf numFmtId="0" fontId="45" fillId="0" borderId="0" xfId="0" applyFont="1" applyAlignment="1">
      <alignment horizontal="center"/>
    </xf>
    <xf numFmtId="0" fontId="45" fillId="0" borderId="0" xfId="0" applyFont="1"/>
    <xf numFmtId="4" fontId="45" fillId="0" borderId="24" xfId="0" applyNumberFormat="1" applyFont="1" applyBorder="1"/>
    <xf numFmtId="0" fontId="27" fillId="0" borderId="0" xfId="0" applyFont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46" fillId="0" borderId="0" xfId="0" applyFont="1"/>
    <xf numFmtId="0" fontId="26" fillId="0" borderId="1" xfId="0" applyFont="1" applyBorder="1"/>
    <xf numFmtId="0" fontId="26" fillId="0" borderId="24" xfId="0" applyFont="1" applyBorder="1"/>
    <xf numFmtId="14" fontId="27" fillId="0" borderId="23" xfId="0" applyNumberFormat="1" applyFont="1" applyBorder="1" applyAlignment="1">
      <alignment horizontal="left" vertical="center"/>
    </xf>
    <xf numFmtId="0" fontId="27" fillId="0" borderId="25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4" fontId="27" fillId="3" borderId="23" xfId="0" applyNumberFormat="1" applyFont="1" applyFill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4" fontId="27" fillId="0" borderId="23" xfId="0" applyNumberFormat="1" applyFont="1" applyBorder="1" applyAlignment="1">
      <alignment horizontal="center" vertical="center" wrapText="1"/>
    </xf>
    <xf numFmtId="4" fontId="26" fillId="3" borderId="23" xfId="0" applyNumberFormat="1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75" fontId="27" fillId="0" borderId="3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27" xfId="0" applyFont="1" applyBorder="1"/>
    <xf numFmtId="4" fontId="26" fillId="0" borderId="24" xfId="0" applyNumberFormat="1" applyFont="1" applyBorder="1"/>
    <xf numFmtId="0" fontId="45" fillId="0" borderId="28" xfId="0" applyFont="1" applyBorder="1"/>
    <xf numFmtId="0" fontId="45" fillId="0" borderId="6" xfId="0" applyFont="1" applyBorder="1" applyAlignment="1">
      <alignment horizontal="center"/>
    </xf>
    <xf numFmtId="0" fontId="45" fillId="0" borderId="6" xfId="0" applyFont="1" applyBorder="1"/>
    <xf numFmtId="4" fontId="45" fillId="0" borderId="29" xfId="0" applyNumberFormat="1" applyFont="1" applyBorder="1"/>
    <xf numFmtId="4" fontId="45" fillId="0" borderId="0" xfId="0" applyNumberFormat="1" applyFont="1"/>
    <xf numFmtId="4" fontId="26" fillId="0" borderId="25" xfId="0" applyNumberFormat="1" applyFont="1" applyBorder="1" applyAlignment="1">
      <alignment horizontal="center" vertical="center" wrapText="1"/>
    </xf>
    <xf numFmtId="4" fontId="27" fillId="13" borderId="3" xfId="0" applyNumberFormat="1" applyFont="1" applyFill="1" applyBorder="1" applyAlignment="1">
      <alignment horizontal="center" vertical="center" wrapText="1"/>
    </xf>
    <xf numFmtId="174" fontId="26" fillId="13" borderId="3" xfId="0" applyNumberFormat="1" applyFont="1" applyFill="1" applyBorder="1" applyAlignment="1">
      <alignment horizontal="center" vertical="center" wrapText="1"/>
    </xf>
    <xf numFmtId="0" fontId="26" fillId="13" borderId="0" xfId="0" applyFont="1" applyFill="1"/>
    <xf numFmtId="0" fontId="27" fillId="13" borderId="3" xfId="0" applyFont="1" applyFill="1" applyBorder="1" applyAlignment="1">
      <alignment horizontal="center" vertical="center"/>
    </xf>
    <xf numFmtId="4" fontId="27" fillId="13" borderId="3" xfId="0" applyNumberFormat="1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 wrapText="1"/>
    </xf>
    <xf numFmtId="10" fontId="27" fillId="13" borderId="3" xfId="1" applyNumberFormat="1" applyFont="1" applyFill="1" applyBorder="1" applyAlignment="1">
      <alignment horizontal="center" vertical="center"/>
    </xf>
    <xf numFmtId="4" fontId="26" fillId="13" borderId="26" xfId="0" applyNumberFormat="1" applyFont="1" applyFill="1" applyBorder="1" applyAlignment="1">
      <alignment horizontal="left" vertical="center" wrapText="1"/>
    </xf>
    <xf numFmtId="0" fontId="45" fillId="13" borderId="0" xfId="0" applyFont="1" applyFill="1"/>
    <xf numFmtId="4" fontId="3" fillId="13" borderId="25" xfId="13" applyNumberFormat="1" applyFont="1" applyFill="1" applyBorder="1" applyAlignment="1">
      <alignment horizontal="center" vertical="center" wrapText="1"/>
    </xf>
    <xf numFmtId="4" fontId="3" fillId="0" borderId="10" xfId="13" applyNumberFormat="1" applyFont="1" applyBorder="1" applyAlignment="1">
      <alignment horizontal="center" vertical="center" wrapText="1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>
      <alignment horizontal="center" vertical="center" wrapText="1"/>
    </xf>
    <xf numFmtId="4" fontId="26" fillId="3" borderId="3" xfId="0" applyNumberFormat="1" applyFont="1" applyFill="1" applyBorder="1" applyAlignment="1">
      <alignment horizontal="center" vertical="center" wrapText="1"/>
    </xf>
    <xf numFmtId="2" fontId="26" fillId="3" borderId="3" xfId="2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0" fillId="0" borderId="3" xfId="0" applyBorder="1"/>
    <xf numFmtId="4" fontId="27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8" fontId="26" fillId="0" borderId="3" xfId="0" applyNumberFormat="1" applyFont="1" applyBorder="1" applyAlignment="1">
      <alignment horizontal="center" vertical="center" wrapText="1"/>
    </xf>
    <xf numFmtId="178" fontId="27" fillId="3" borderId="3" xfId="0" applyNumberFormat="1" applyFont="1" applyFill="1" applyBorder="1" applyAlignment="1">
      <alignment horizontal="center" vertical="center" wrapText="1"/>
    </xf>
    <xf numFmtId="178" fontId="26" fillId="0" borderId="3" xfId="0" applyNumberFormat="1" applyFont="1" applyBorder="1" applyAlignment="1">
      <alignment vertical="center" wrapText="1"/>
    </xf>
    <xf numFmtId="178" fontId="26" fillId="13" borderId="3" xfId="0" applyNumberFormat="1" applyFont="1" applyFill="1" applyBorder="1" applyAlignment="1">
      <alignment horizontal="center" vertical="center" wrapText="1"/>
    </xf>
    <xf numFmtId="179" fontId="0" fillId="0" borderId="3" xfId="64" applyNumberFormat="1" applyFont="1" applyBorder="1"/>
    <xf numFmtId="164" fontId="47" fillId="0" borderId="3" xfId="64" applyFont="1" applyBorder="1"/>
    <xf numFmtId="0" fontId="26" fillId="0" borderId="10" xfId="0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left" vertical="top" wrapText="1"/>
    </xf>
    <xf numFmtId="0" fontId="26" fillId="0" borderId="60" xfId="0" applyFont="1" applyBorder="1" applyAlignment="1">
      <alignment horizontal="center" vertical="center" wrapText="1"/>
    </xf>
    <xf numFmtId="175" fontId="27" fillId="0" borderId="10" xfId="0" applyNumberFormat="1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62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61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31" xfId="0" applyFont="1" applyBorder="1" applyAlignment="1">
      <alignment horizontal="left" vertical="top" wrapText="1"/>
    </xf>
    <xf numFmtId="0" fontId="26" fillId="13" borderId="4" xfId="0" applyFont="1" applyFill="1" applyBorder="1" applyAlignment="1">
      <alignment horizontal="left" vertical="center" wrapText="1"/>
    </xf>
    <xf numFmtId="0" fontId="26" fillId="13" borderId="1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14" fontId="27" fillId="0" borderId="1" xfId="0" applyNumberFormat="1" applyFont="1" applyBorder="1" applyAlignment="1">
      <alignment horizontal="center" vertical="center"/>
    </xf>
    <xf numFmtId="14" fontId="27" fillId="0" borderId="5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61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61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174" fontId="26" fillId="0" borderId="4" xfId="0" applyNumberFormat="1" applyFont="1" applyBorder="1" applyAlignment="1">
      <alignment horizontal="center" vertical="center" wrapText="1"/>
    </xf>
    <xf numFmtId="174" fontId="26" fillId="0" borderId="1" xfId="0" applyNumberFormat="1" applyFont="1" applyBorder="1" applyAlignment="1">
      <alignment horizontal="center" vertical="center" wrapText="1"/>
    </xf>
    <xf numFmtId="174" fontId="26" fillId="0" borderId="5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5" xfId="0" applyFont="1" applyBorder="1" applyAlignment="1">
      <alignment horizontal="center"/>
    </xf>
    <xf numFmtId="0" fontId="28" fillId="12" borderId="2" xfId="3" applyFont="1" applyFill="1" applyBorder="1" applyAlignment="1">
      <alignment horizontal="center" vertical="center" wrapText="1"/>
    </xf>
    <xf numFmtId="0" fontId="28" fillId="12" borderId="7" xfId="3" applyFont="1" applyFill="1" applyBorder="1" applyAlignment="1">
      <alignment horizontal="center" vertical="center" wrapText="1"/>
    </xf>
    <xf numFmtId="0" fontId="28" fillId="12" borderId="31" xfId="3" applyFont="1" applyFill="1" applyBorder="1" applyAlignment="1">
      <alignment horizontal="center" vertical="center" wrapText="1"/>
    </xf>
    <xf numFmtId="0" fontId="28" fillId="12" borderId="11" xfId="3" applyFont="1" applyFill="1" applyBorder="1" applyAlignment="1">
      <alignment horizontal="center" vertical="center" wrapText="1"/>
    </xf>
    <xf numFmtId="0" fontId="28" fillId="12" borderId="8" xfId="3" applyFont="1" applyFill="1" applyBorder="1" applyAlignment="1">
      <alignment horizontal="center" vertical="center" wrapText="1"/>
    </xf>
    <xf numFmtId="0" fontId="28" fillId="12" borderId="30" xfId="3" applyFont="1" applyFill="1" applyBorder="1" applyAlignment="1">
      <alignment horizontal="center" vertical="center" wrapText="1"/>
    </xf>
    <xf numFmtId="0" fontId="30" fillId="12" borderId="22" xfId="3" applyFont="1" applyFill="1" applyBorder="1" applyAlignment="1">
      <alignment horizontal="center" vertical="center"/>
    </xf>
    <xf numFmtId="0" fontId="30" fillId="12" borderId="1" xfId="3" applyFont="1" applyFill="1" applyBorder="1" applyAlignment="1">
      <alignment horizontal="center" vertical="center"/>
    </xf>
    <xf numFmtId="0" fontId="30" fillId="12" borderId="23" xfId="3" applyFont="1" applyFill="1" applyBorder="1" applyAlignment="1">
      <alignment horizontal="center" vertical="center"/>
    </xf>
    <xf numFmtId="0" fontId="28" fillId="12" borderId="25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vertical="center" wrapText="1"/>
    </xf>
    <xf numFmtId="0" fontId="28" fillId="12" borderId="25" xfId="3" applyFont="1" applyFill="1" applyBorder="1" applyAlignment="1">
      <alignment horizontal="left" vertical="center"/>
    </xf>
    <xf numFmtId="0" fontId="28" fillId="12" borderId="3" xfId="3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horizontal="left" vertical="center" wrapText="1"/>
    </xf>
    <xf numFmtId="0" fontId="29" fillId="12" borderId="5" xfId="3" applyFont="1" applyFill="1" applyBorder="1" applyAlignment="1">
      <alignment horizontal="left" vertical="center" wrapText="1"/>
    </xf>
    <xf numFmtId="0" fontId="28" fillId="12" borderId="10" xfId="3" applyFont="1" applyFill="1" applyBorder="1" applyAlignment="1">
      <alignment horizontal="center" vertical="center" wrapText="1"/>
    </xf>
    <xf numFmtId="0" fontId="28" fillId="12" borderId="18" xfId="3" applyFont="1" applyFill="1" applyBorder="1" applyAlignment="1">
      <alignment horizontal="center" vertical="center" wrapText="1"/>
    </xf>
    <xf numFmtId="0" fontId="28" fillId="12" borderId="9" xfId="3" applyFont="1" applyFill="1" applyBorder="1" applyAlignment="1">
      <alignment horizontal="center" vertical="center" wrapText="1"/>
    </xf>
    <xf numFmtId="174" fontId="28" fillId="12" borderId="10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32" fillId="0" borderId="0" xfId="13" applyFont="1" applyAlignment="1">
      <alignment horizontal="center" vertical="center"/>
    </xf>
    <xf numFmtId="0" fontId="33" fillId="0" borderId="8" xfId="13" applyFont="1" applyBorder="1" applyAlignment="1">
      <alignment horizontal="left" vertical="center"/>
    </xf>
    <xf numFmtId="2" fontId="33" fillId="14" borderId="4" xfId="13" applyNumberFormat="1" applyFont="1" applyFill="1" applyBorder="1" applyAlignment="1">
      <alignment horizontal="left" vertical="center" wrapText="1"/>
    </xf>
    <xf numFmtId="2" fontId="33" fillId="14" borderId="1" xfId="13" applyNumberFormat="1" applyFont="1" applyFill="1" applyBorder="1" applyAlignment="1">
      <alignment horizontal="left" vertical="center" wrapText="1"/>
    </xf>
    <xf numFmtId="2" fontId="33" fillId="14" borderId="5" xfId="13" applyNumberFormat="1" applyFont="1" applyFill="1" applyBorder="1" applyAlignment="1">
      <alignment horizontal="left" vertical="center" wrapText="1"/>
    </xf>
    <xf numFmtId="14" fontId="33" fillId="14" borderId="2" xfId="13" applyNumberFormat="1" applyFont="1" applyFill="1" applyBorder="1" applyAlignment="1">
      <alignment horizontal="center" vertical="center" wrapText="1"/>
    </xf>
    <xf numFmtId="14" fontId="33" fillId="14" borderId="7" xfId="13" applyNumberFormat="1" applyFont="1" applyFill="1" applyBorder="1" applyAlignment="1">
      <alignment horizontal="center" vertical="center" wrapText="1"/>
    </xf>
    <xf numFmtId="0" fontId="32" fillId="17" borderId="35" xfId="13" applyFont="1" applyFill="1" applyBorder="1" applyAlignment="1">
      <alignment horizontal="center" vertical="center"/>
    </xf>
    <xf numFmtId="0" fontId="32" fillId="17" borderId="22" xfId="13" applyFont="1" applyFill="1" applyBorder="1" applyAlignment="1">
      <alignment horizontal="center" vertical="center"/>
    </xf>
    <xf numFmtId="0" fontId="32" fillId="17" borderId="42" xfId="13" applyFont="1" applyFill="1" applyBorder="1" applyAlignment="1">
      <alignment horizontal="center" vertical="center"/>
    </xf>
    <xf numFmtId="2" fontId="36" fillId="17" borderId="36" xfId="13" applyNumberFormat="1" applyFont="1" applyFill="1" applyBorder="1" applyAlignment="1">
      <alignment horizontal="center" vertical="center" wrapText="1"/>
    </xf>
    <xf numFmtId="2" fontId="36" fillId="17" borderId="37" xfId="13" applyNumberFormat="1" applyFont="1" applyFill="1" applyBorder="1" applyAlignment="1">
      <alignment horizontal="center" vertical="center" wrapText="1"/>
    </xf>
    <xf numFmtId="2" fontId="37" fillId="0" borderId="20" xfId="13" applyNumberFormat="1" applyFont="1" applyBorder="1" applyAlignment="1">
      <alignment horizontal="center" vertical="center" textRotation="90" wrapText="1"/>
    </xf>
    <xf numFmtId="2" fontId="37" fillId="0" borderId="8" xfId="13" applyNumberFormat="1" applyFont="1" applyBorder="1" applyAlignment="1">
      <alignment horizontal="center" vertical="center" textRotation="90" wrapText="1"/>
    </xf>
    <xf numFmtId="2" fontId="38" fillId="0" borderId="35" xfId="13" applyNumberFormat="1" applyFont="1" applyBorder="1" applyAlignment="1">
      <alignment horizontal="center" vertical="center" wrapText="1"/>
    </xf>
    <xf numFmtId="2" fontId="38" fillId="0" borderId="38" xfId="13" applyNumberFormat="1" applyFont="1" applyBorder="1" applyAlignment="1">
      <alignment horizontal="center" vertical="center" wrapText="1"/>
    </xf>
    <xf numFmtId="2" fontId="38" fillId="0" borderId="39" xfId="13" applyNumberFormat="1" applyFont="1" applyBorder="1" applyAlignment="1">
      <alignment horizontal="center" vertical="center" wrapText="1"/>
    </xf>
    <xf numFmtId="2" fontId="36" fillId="0" borderId="38" xfId="13" applyNumberFormat="1" applyFont="1" applyBorder="1" applyAlignment="1">
      <alignment horizontal="center" vertical="center" wrapText="1"/>
    </xf>
    <xf numFmtId="2" fontId="36" fillId="0" borderId="35" xfId="13" applyNumberFormat="1" applyFont="1" applyBorder="1" applyAlignment="1">
      <alignment horizontal="center" vertical="center" wrapText="1"/>
    </xf>
    <xf numFmtId="2" fontId="36" fillId="0" borderId="39" xfId="13" applyNumberFormat="1" applyFont="1" applyBorder="1" applyAlignment="1">
      <alignment horizontal="center" vertical="center" wrapText="1"/>
    </xf>
    <xf numFmtId="2" fontId="37" fillId="0" borderId="21" xfId="13" applyNumberFormat="1" applyFont="1" applyBorder="1" applyAlignment="1">
      <alignment horizontal="center" vertical="center" textRotation="90" wrapText="1"/>
    </xf>
    <xf numFmtId="2" fontId="37" fillId="0" borderId="30" xfId="13" applyNumberFormat="1" applyFont="1" applyBorder="1" applyAlignment="1">
      <alignment horizontal="center" vertical="center" textRotation="90" wrapText="1"/>
    </xf>
    <xf numFmtId="4" fontId="39" fillId="0" borderId="19" xfId="13" applyNumberFormat="1" applyFont="1" applyBorder="1" applyAlignment="1">
      <alignment horizontal="left" vertical="center" wrapText="1"/>
    </xf>
    <xf numFmtId="4" fontId="39" fillId="0" borderId="27" xfId="13" applyNumberFormat="1" applyFont="1" applyBorder="1" applyAlignment="1">
      <alignment horizontal="left" vertical="center" wrapText="1"/>
    </xf>
    <xf numFmtId="4" fontId="39" fillId="0" borderId="50" xfId="13" applyNumberFormat="1" applyFont="1" applyBorder="1" applyAlignment="1">
      <alignment horizontal="center" vertical="center" wrapText="1"/>
    </xf>
    <xf numFmtId="4" fontId="39" fillId="0" borderId="56" xfId="13" applyNumberFormat="1" applyFont="1" applyBorder="1" applyAlignment="1">
      <alignment horizontal="center" vertical="center" wrapText="1"/>
    </xf>
    <xf numFmtId="4" fontId="39" fillId="0" borderId="51" xfId="13" applyNumberFormat="1" applyFont="1" applyBorder="1" applyAlignment="1">
      <alignment horizontal="center" vertical="center" wrapText="1"/>
    </xf>
    <xf numFmtId="4" fontId="39" fillId="0" borderId="33" xfId="13" applyNumberFormat="1" applyFont="1" applyBorder="1" applyAlignment="1">
      <alignment horizontal="center" vertical="center" wrapText="1"/>
    </xf>
    <xf numFmtId="4" fontId="39" fillId="0" borderId="20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52" xfId="13" applyNumberFormat="1" applyFont="1" applyBorder="1" applyAlignment="1">
      <alignment horizontal="center" vertical="center" wrapText="1"/>
    </xf>
    <xf numFmtId="4" fontId="39" fillId="0" borderId="18" xfId="13" applyNumberFormat="1" applyFont="1" applyBorder="1" applyAlignment="1">
      <alignment horizontal="center" vertical="center" wrapText="1"/>
    </xf>
    <xf numFmtId="4" fontId="39" fillId="0" borderId="54" xfId="13" applyNumberFormat="1" applyFont="1" applyBorder="1" applyAlignment="1">
      <alignment horizontal="center" vertical="center" wrapText="1"/>
    </xf>
    <xf numFmtId="4" fontId="39" fillId="0" borderId="58" xfId="13" applyNumberFormat="1" applyFont="1" applyBorder="1" applyAlignment="1">
      <alignment horizontal="center" vertical="center" wrapText="1"/>
    </xf>
    <xf numFmtId="4" fontId="39" fillId="0" borderId="21" xfId="13" applyNumberFormat="1" applyFont="1" applyBorder="1" applyAlignment="1">
      <alignment horizontal="center" vertical="center" wrapText="1"/>
    </xf>
    <xf numFmtId="4" fontId="39" fillId="0" borderId="24" xfId="13" applyNumberFormat="1" applyFont="1" applyBorder="1" applyAlignment="1">
      <alignment horizontal="center" vertical="center" wrapText="1"/>
    </xf>
    <xf numFmtId="4" fontId="39" fillId="17" borderId="52" xfId="13" applyNumberFormat="1" applyFont="1" applyFill="1" applyBorder="1" applyAlignment="1">
      <alignment horizontal="center" vertical="center" wrapText="1"/>
    </xf>
    <xf numFmtId="4" fontId="39" fillId="17" borderId="18" xfId="13" applyNumberFormat="1" applyFont="1" applyFill="1" applyBorder="1" applyAlignment="1">
      <alignment horizontal="center" vertical="center" wrapText="1"/>
    </xf>
    <xf numFmtId="4" fontId="39" fillId="0" borderId="53" xfId="13" applyNumberFormat="1" applyFont="1" applyBorder="1" applyAlignment="1">
      <alignment horizontal="center" vertical="center" wrapText="1"/>
    </xf>
    <xf numFmtId="4" fontId="39" fillId="0" borderId="57" xfId="13" applyNumberFormat="1" applyFont="1" applyBorder="1" applyAlignment="1">
      <alignment horizontal="center" vertical="center" wrapText="1"/>
    </xf>
    <xf numFmtId="0" fontId="39" fillId="0" borderId="4" xfId="13" applyFont="1" applyBorder="1" applyAlignment="1">
      <alignment horizontal="left" vertical="center" wrapText="1"/>
    </xf>
    <xf numFmtId="0" fontId="39" fillId="0" borderId="1" xfId="13" applyFont="1" applyBorder="1" applyAlignment="1">
      <alignment horizontal="left" vertical="center" wrapText="1"/>
    </xf>
    <xf numFmtId="0" fontId="39" fillId="0" borderId="5" xfId="13" applyFont="1" applyBorder="1" applyAlignment="1">
      <alignment horizontal="left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2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11" xfId="13" applyNumberFormat="1" applyFont="1" applyBorder="1" applyAlignment="1">
      <alignment horizontal="center" vertical="center" wrapText="1"/>
    </xf>
    <xf numFmtId="4" fontId="40" fillId="0" borderId="63" xfId="13" applyNumberFormat="1" applyFont="1" applyBorder="1" applyAlignment="1">
      <alignment horizontal="right" vertical="center" wrapText="1"/>
    </xf>
    <xf numFmtId="4" fontId="40" fillId="0" borderId="64" xfId="13" applyNumberFormat="1" applyFont="1" applyBorder="1" applyAlignment="1">
      <alignment horizontal="right" vertical="center" wrapText="1"/>
    </xf>
    <xf numFmtId="4" fontId="40" fillId="0" borderId="65" xfId="13" applyNumberFormat="1" applyFont="1" applyBorder="1" applyAlignment="1">
      <alignment horizontal="right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17" borderId="9" xfId="13" applyNumberFormat="1" applyFont="1" applyFill="1" applyBorder="1" applyAlignment="1">
      <alignment horizontal="center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59" xfId="13" applyNumberFormat="1" applyFont="1" applyBorder="1" applyAlignment="1">
      <alignment horizontal="left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0" borderId="8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center" vertical="center" wrapText="1"/>
    </xf>
    <xf numFmtId="4" fontId="39" fillId="0" borderId="73" xfId="13" applyNumberFormat="1" applyFont="1" applyBorder="1" applyAlignment="1">
      <alignment horizontal="center" vertical="center" wrapText="1"/>
    </xf>
    <xf numFmtId="0" fontId="41" fillId="0" borderId="4" xfId="13" applyFont="1" applyBorder="1" applyAlignment="1">
      <alignment horizontal="center" vertical="center" wrapText="1"/>
    </xf>
    <xf numFmtId="0" fontId="41" fillId="0" borderId="1" xfId="13" applyFont="1" applyBorder="1" applyAlignment="1">
      <alignment horizontal="center" vertical="center" wrapText="1"/>
    </xf>
    <xf numFmtId="0" fontId="41" fillId="0" borderId="5" xfId="13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30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left" vertical="center" wrapText="1"/>
    </xf>
    <xf numFmtId="4" fontId="39" fillId="0" borderId="73" xfId="13" applyNumberFormat="1" applyFont="1" applyBorder="1" applyAlignment="1">
      <alignment horizontal="left" vertical="center" wrapText="1"/>
    </xf>
  </cellXfs>
  <cellStyles count="65">
    <cellStyle name="60% - Accent1" xfId="8" xr:uid="{00000000-0005-0000-0000-000000000000}"/>
    <cellStyle name="Accent1" xfId="9" xr:uid="{00000000-0005-0000-0000-000001000000}"/>
    <cellStyle name="Check Cell" xfId="10" xr:uid="{00000000-0005-0000-0000-000002000000}"/>
    <cellStyle name="Data" xfId="11" xr:uid="{00000000-0005-0000-0000-000003000000}"/>
    <cellStyle name="Euro" xfId="12" xr:uid="{00000000-0005-0000-0000-000004000000}"/>
    <cellStyle name="Excel Built-in Normal" xfId="13" xr:uid="{00000000-0005-0000-0000-000005000000}"/>
    <cellStyle name="Excel Built-in Normal 1" xfId="14" xr:uid="{00000000-0005-0000-0000-000006000000}"/>
    <cellStyle name="Excel_BuiltIn_Comma" xfId="15" xr:uid="{00000000-0005-0000-0000-000007000000}"/>
    <cellStyle name="Fixo" xfId="16" xr:uid="{00000000-0005-0000-0000-000008000000}"/>
    <cellStyle name="Good" xfId="17" xr:uid="{00000000-0005-0000-0000-000009000000}"/>
    <cellStyle name="HEADER" xfId="18" xr:uid="{00000000-0005-0000-0000-00000A000000}"/>
    <cellStyle name="Input" xfId="19" xr:uid="{00000000-0005-0000-0000-00000B000000}"/>
    <cellStyle name="Linked Cell" xfId="20" xr:uid="{00000000-0005-0000-0000-00000C000000}"/>
    <cellStyle name="Milliers [0]_after_discount" xfId="21" xr:uid="{00000000-0005-0000-0000-00000D000000}"/>
    <cellStyle name="Milliers_after_discount" xfId="22" xr:uid="{00000000-0005-0000-0000-00000E000000}"/>
    <cellStyle name="Model" xfId="23" xr:uid="{00000000-0005-0000-0000-00000F000000}"/>
    <cellStyle name="Moeda" xfId="64" builtinId="4"/>
    <cellStyle name="Moeda 2" xfId="24" xr:uid="{00000000-0005-0000-0000-000011000000}"/>
    <cellStyle name="Moeda 3" xfId="25" xr:uid="{00000000-0005-0000-0000-000012000000}"/>
    <cellStyle name="Monétaire [0]_after_discount" xfId="26" xr:uid="{00000000-0005-0000-0000-000013000000}"/>
    <cellStyle name="Monétaire_after_discount" xfId="27" xr:uid="{00000000-0005-0000-0000-000014000000}"/>
    <cellStyle name="Neutral" xfId="28" xr:uid="{00000000-0005-0000-0000-000015000000}"/>
    <cellStyle name="Normal" xfId="0" builtinId="0"/>
    <cellStyle name="Normal 2" xfId="3" xr:uid="{00000000-0005-0000-0000-000017000000}"/>
    <cellStyle name="Normal 2 2" xfId="29" xr:uid="{00000000-0005-0000-0000-000018000000}"/>
    <cellStyle name="Normal 2 2 2" xfId="62" xr:uid="{00000000-0005-0000-0000-000019000000}"/>
    <cellStyle name="Normal 2 3" xfId="61" xr:uid="{00000000-0005-0000-0000-00001A000000}"/>
    <cellStyle name="Normal 3" xfId="30" xr:uid="{00000000-0005-0000-0000-00001B000000}"/>
    <cellStyle name="Normal 4" xfId="31" xr:uid="{00000000-0005-0000-0000-00001C000000}"/>
    <cellStyle name="Note" xfId="32" xr:uid="{00000000-0005-0000-0000-00001D000000}"/>
    <cellStyle name="Œ…‹æØ‚è [0.00]_COST_SUM" xfId="33" xr:uid="{00000000-0005-0000-0000-00001E000000}"/>
    <cellStyle name="Œ…‹æØ‚è_COST_SUM" xfId="34" xr:uid="{00000000-0005-0000-0000-00001F000000}"/>
    <cellStyle name="Percentual" xfId="35" xr:uid="{00000000-0005-0000-0000-000020000000}"/>
    <cellStyle name="Ponto" xfId="36" xr:uid="{00000000-0005-0000-0000-000021000000}"/>
    <cellStyle name="Porcentagem" xfId="1" builtinId="5"/>
    <cellStyle name="Porcentagem 2" xfId="37" xr:uid="{00000000-0005-0000-0000-000023000000}"/>
    <cellStyle name="Porcentagem 2 2" xfId="5" xr:uid="{00000000-0005-0000-0000-000024000000}"/>
    <cellStyle name="Porcentagem 3" xfId="38" xr:uid="{00000000-0005-0000-0000-000025000000}"/>
    <cellStyle name="Porcentagem 3 2" xfId="39" xr:uid="{00000000-0005-0000-0000-000026000000}"/>
    <cellStyle name="Porcentagem 4" xfId="40" xr:uid="{00000000-0005-0000-0000-000027000000}"/>
    <cellStyle name="Porcentagem 5" xfId="41" xr:uid="{00000000-0005-0000-0000-000028000000}"/>
    <cellStyle name="Separador de m" xfId="42" xr:uid="{00000000-0005-0000-0000-000029000000}"/>
    <cellStyle name="Separador de milhares 2" xfId="4" xr:uid="{00000000-0005-0000-0000-00002A000000}"/>
    <cellStyle name="Separador de milhares 2 2" xfId="7" xr:uid="{00000000-0005-0000-0000-00002B000000}"/>
    <cellStyle name="Separador de milhares 3" xfId="6" xr:uid="{00000000-0005-0000-0000-00002C000000}"/>
    <cellStyle name="Separador de milhares 3 2" xfId="43" xr:uid="{00000000-0005-0000-0000-00002D000000}"/>
    <cellStyle name="Separador de milhares 4" xfId="44" xr:uid="{00000000-0005-0000-0000-00002E000000}"/>
    <cellStyle name="Separador de milhares 5" xfId="45" xr:uid="{00000000-0005-0000-0000-00002F000000}"/>
    <cellStyle name="Separador de milhares 6" xfId="46" xr:uid="{00000000-0005-0000-0000-000030000000}"/>
    <cellStyle name="Separador de milhares 6 2" xfId="47" xr:uid="{00000000-0005-0000-0000-000031000000}"/>
    <cellStyle name="Separador de milhares 7" xfId="48" xr:uid="{00000000-0005-0000-0000-000032000000}"/>
    <cellStyle name="subhead" xfId="49" xr:uid="{00000000-0005-0000-0000-000033000000}"/>
    <cellStyle name="SUBTIT" xfId="50" xr:uid="{00000000-0005-0000-0000-000034000000}"/>
    <cellStyle name="SUBTIT 2" xfId="51" xr:uid="{00000000-0005-0000-0000-000035000000}"/>
    <cellStyle name="Título 1 1" xfId="52" xr:uid="{00000000-0005-0000-0000-000036000000}"/>
    <cellStyle name="Titulo1" xfId="53" xr:uid="{00000000-0005-0000-0000-000037000000}"/>
    <cellStyle name="Titulo2" xfId="54" xr:uid="{00000000-0005-0000-0000-000038000000}"/>
    <cellStyle name="Vírgula" xfId="2" builtinId="3"/>
    <cellStyle name="Vírgula 2" xfId="55" xr:uid="{00000000-0005-0000-0000-00003A000000}"/>
    <cellStyle name="Vírgula 2 2" xfId="56" xr:uid="{00000000-0005-0000-0000-00003B000000}"/>
    <cellStyle name="Vírgula 3" xfId="57" xr:uid="{00000000-0005-0000-0000-00003C000000}"/>
    <cellStyle name="Vírgula 4" xfId="58" xr:uid="{00000000-0005-0000-0000-00003D000000}"/>
    <cellStyle name="Vírgula 5" xfId="59" xr:uid="{00000000-0005-0000-0000-00003E000000}"/>
    <cellStyle name="Vírgula 6" xfId="63" xr:uid="{00000000-0005-0000-0000-00003F000000}"/>
    <cellStyle name="Warning Text" xfId="60" xr:uid="{00000000-0005-0000-0000-000040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1304018</xdr:colOff>
      <xdr:row>1</xdr:row>
      <xdr:rowOff>53896</xdr:rowOff>
    </xdr:from>
    <xdr:to>
      <xdr:col>2</xdr:col>
      <xdr:colOff>4647293</xdr:colOff>
      <xdr:row>3</xdr:row>
      <xdr:rowOff>653544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4375" y="244396"/>
          <a:ext cx="4935311" cy="967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</xdr:row>
          <xdr:rowOff>152400</xdr:rowOff>
        </xdr:from>
        <xdr:to>
          <xdr:col>1</xdr:col>
          <xdr:colOff>466725</xdr:colOff>
          <xdr:row>3</xdr:row>
          <xdr:rowOff>161925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133350</xdr:colOff>
      <xdr:row>0</xdr:row>
      <xdr:rowOff>125186</xdr:rowOff>
    </xdr:from>
    <xdr:to>
      <xdr:col>2</xdr:col>
      <xdr:colOff>1072243</xdr:colOff>
      <xdr:row>3</xdr:row>
      <xdr:rowOff>519793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7AA3D22-3CF6-4BF3-A176-A8CE23A0A9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5186"/>
          <a:ext cx="3211286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0</xdr:row>
      <xdr:rowOff>76200</xdr:rowOff>
    </xdr:from>
    <xdr:to>
      <xdr:col>3</xdr:col>
      <xdr:colOff>3648075</xdr:colOff>
      <xdr:row>1</xdr:row>
      <xdr:rowOff>38100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3763" y="76200"/>
          <a:ext cx="4173537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369888</xdr:colOff>
      <xdr:row>0</xdr:row>
      <xdr:rowOff>64294</xdr:rowOff>
    </xdr:from>
    <xdr:to>
      <xdr:col>3</xdr:col>
      <xdr:colOff>1143000</xdr:colOff>
      <xdr:row>0</xdr:row>
      <xdr:rowOff>788019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D2F14B8-87AD-4BF2-A603-E7119F409A7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888" y="64294"/>
          <a:ext cx="2439987" cy="723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101226</xdr:colOff>
      <xdr:row>0</xdr:row>
      <xdr:rowOff>101974</xdr:rowOff>
    </xdr:from>
    <xdr:to>
      <xdr:col>1</xdr:col>
      <xdr:colOff>2641600</xdr:colOff>
      <xdr:row>0</xdr:row>
      <xdr:rowOff>855475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A9BCC3AD-F6B3-49F8-84F0-EEABBA00B6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426" y="101974"/>
          <a:ext cx="2540374" cy="753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25aeb7f51de8fa57/Documentos/-%20PREFEITURA/RECAP%20NOVO%20HORIZONTE/BDI.xlsm" TargetMode="External"/><Relationship Id="rId1" Type="http://schemas.openxmlformats.org/officeDocument/2006/relationships/externalLinkPath" Target="/Users/laris/Desktop/PREFEITURA/RECAP%20NOVO%20HORIZONTE/BDI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aris\Desktop\PREFEITURA\RECAP%20NOVO%20HORIZONTE\Composi&#231;&#227;o.xlsx" TargetMode="External"/><Relationship Id="rId1" Type="http://schemas.openxmlformats.org/officeDocument/2006/relationships/externalLinkPath" Target="/Users/laris/Desktop/PREFEITURA/RECAP%20NOVO%20HORIZONTE/Composi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30">
          <cell r="S30">
            <v>0.26850000000000002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DOS GERAIS"/>
      <sheetName val="Memoria de Cálculo"/>
      <sheetName val="PLANILHA"/>
      <sheetName val="Composições"/>
      <sheetName val="Cronograma"/>
      <sheetName val="B.D.I"/>
    </sheetNames>
    <sheetDataSet>
      <sheetData sheetId="0"/>
      <sheetData sheetId="1"/>
      <sheetData sheetId="2"/>
      <sheetData sheetId="3">
        <row r="11">
          <cell r="H11">
            <v>22281.62</v>
          </cell>
        </row>
        <row r="17">
          <cell r="H17">
            <v>4427.37</v>
          </cell>
        </row>
        <row r="26">
          <cell r="H26">
            <v>4427.37</v>
          </cell>
        </row>
        <row r="35">
          <cell r="H35">
            <v>2.75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1"/>
  <sheetViews>
    <sheetView showGridLines="0" showZeros="0" view="pageBreakPreview" topLeftCell="A25" zoomScale="70" zoomScaleSheetLayoutView="70" workbookViewId="0">
      <selection activeCell="D26" sqref="D26"/>
    </sheetView>
  </sheetViews>
  <sheetFormatPr defaultColWidth="9.140625" defaultRowHeight="12.75"/>
  <cols>
    <col min="1" max="1" width="10.140625" style="175" customWidth="1"/>
    <col min="2" max="2" width="23.85546875" style="174" customWidth="1"/>
    <col min="3" max="3" width="39.140625" style="175" customWidth="1"/>
    <col min="4" max="4" width="11.7109375" style="175" bestFit="1" customWidth="1"/>
    <col min="5" max="5" width="16.7109375" style="175" bestFit="1" customWidth="1"/>
    <col min="6" max="6" width="124.28515625" style="208" customWidth="1"/>
    <col min="7" max="16384" width="9.140625" style="175"/>
  </cols>
  <sheetData>
    <row r="1" spans="1:6" ht="15" customHeight="1">
      <c r="A1" s="173"/>
      <c r="F1" s="176"/>
    </row>
    <row r="2" spans="1:6">
      <c r="A2" s="173"/>
      <c r="F2" s="176"/>
    </row>
    <row r="3" spans="1:6" ht="16.5" customHeight="1">
      <c r="A3" s="173"/>
      <c r="F3" s="176"/>
    </row>
    <row r="4" spans="1:6" ht="53.25" customHeight="1">
      <c r="A4" s="243"/>
      <c r="B4" s="244"/>
      <c r="C4" s="177"/>
      <c r="D4" s="177"/>
      <c r="E4" s="177"/>
      <c r="F4" s="178"/>
    </row>
    <row r="5" spans="1:6" s="179" customFormat="1" ht="20.100000000000001" customHeight="1">
      <c r="A5" s="245" t="s">
        <v>25</v>
      </c>
      <c r="B5" s="246"/>
      <c r="C5" s="246"/>
      <c r="D5" s="246"/>
      <c r="E5" s="246"/>
      <c r="F5" s="247"/>
    </row>
    <row r="6" spans="1:6" s="179" customFormat="1" ht="20.100000000000001" customHeight="1">
      <c r="A6" s="248" t="s">
        <v>46</v>
      </c>
      <c r="B6" s="249"/>
      <c r="C6" s="249"/>
      <c r="D6" s="249"/>
      <c r="E6" s="180"/>
      <c r="F6" s="181"/>
    </row>
    <row r="7" spans="1:6" s="179" customFormat="1" ht="20.100000000000001" customHeight="1">
      <c r="A7" s="252" t="s">
        <v>105</v>
      </c>
      <c r="B7" s="253"/>
      <c r="C7" s="253"/>
      <c r="D7" s="254"/>
      <c r="E7" s="146" t="s">
        <v>21</v>
      </c>
      <c r="F7" s="182">
        <v>45540</v>
      </c>
    </row>
    <row r="8" spans="1:6" s="179" customFormat="1" ht="116.25" customHeight="1">
      <c r="A8" s="255" t="s">
        <v>152</v>
      </c>
      <c r="B8" s="256"/>
      <c r="C8" s="256"/>
      <c r="D8" s="257"/>
      <c r="E8" s="258"/>
      <c r="F8" s="259"/>
    </row>
    <row r="9" spans="1:6" ht="24.75" customHeight="1">
      <c r="A9" s="183" t="s">
        <v>0</v>
      </c>
      <c r="B9" s="148" t="s">
        <v>27</v>
      </c>
      <c r="C9" s="148" t="s">
        <v>28</v>
      </c>
      <c r="D9" s="148" t="s">
        <v>2</v>
      </c>
      <c r="E9" s="148" t="s">
        <v>1</v>
      </c>
      <c r="F9" s="184" t="s">
        <v>38</v>
      </c>
    </row>
    <row r="10" spans="1:6" ht="8.25" customHeight="1">
      <c r="A10" s="188"/>
      <c r="B10" s="130"/>
      <c r="C10" s="130"/>
      <c r="D10" s="130"/>
      <c r="E10" s="130"/>
      <c r="F10" s="189"/>
    </row>
    <row r="11" spans="1:6">
      <c r="A11" s="185" t="s">
        <v>22</v>
      </c>
      <c r="B11" s="154"/>
      <c r="C11" s="155" t="s">
        <v>9</v>
      </c>
      <c r="D11" s="156"/>
      <c r="E11" s="157"/>
      <c r="F11" s="190"/>
    </row>
    <row r="12" spans="1:6" ht="25.5">
      <c r="A12" s="209" t="s">
        <v>6</v>
      </c>
      <c r="B12" s="221" t="s">
        <v>111</v>
      </c>
      <c r="C12" s="147" t="s">
        <v>117</v>
      </c>
      <c r="D12" s="159" t="s">
        <v>118</v>
      </c>
      <c r="E12" s="151">
        <v>4.5</v>
      </c>
      <c r="F12" s="187" t="s">
        <v>39</v>
      </c>
    </row>
    <row r="13" spans="1:6">
      <c r="A13" s="209" t="s">
        <v>47</v>
      </c>
      <c r="B13" s="221" t="s">
        <v>121</v>
      </c>
      <c r="C13" s="147" t="s">
        <v>124</v>
      </c>
      <c r="D13" s="159" t="s">
        <v>126</v>
      </c>
      <c r="E13" s="151">
        <v>1</v>
      </c>
      <c r="F13" s="187"/>
    </row>
    <row r="14" spans="1:6">
      <c r="A14" s="209" t="s">
        <v>143</v>
      </c>
      <c r="B14" s="221" t="s">
        <v>119</v>
      </c>
      <c r="C14" s="147" t="s">
        <v>120</v>
      </c>
      <c r="D14" s="159" t="s">
        <v>127</v>
      </c>
      <c r="E14" s="151">
        <v>1</v>
      </c>
      <c r="F14" s="187"/>
    </row>
    <row r="15" spans="1:6">
      <c r="A15" s="209" t="s">
        <v>144</v>
      </c>
      <c r="B15" s="221" t="s">
        <v>123</v>
      </c>
      <c r="C15" s="147" t="s">
        <v>122</v>
      </c>
      <c r="D15" s="159" t="s">
        <v>127</v>
      </c>
      <c r="E15" s="151">
        <v>1</v>
      </c>
      <c r="F15" s="187"/>
    </row>
    <row r="16" spans="1:6" ht="10.5" customHeight="1">
      <c r="A16" s="185" t="s">
        <v>23</v>
      </c>
      <c r="B16" s="153"/>
      <c r="C16" s="155" t="s">
        <v>92</v>
      </c>
      <c r="D16" s="153"/>
      <c r="E16" s="161"/>
      <c r="F16" s="186"/>
    </row>
    <row r="17" spans="1:6" ht="12.75" customHeight="1">
      <c r="A17" s="191" t="s">
        <v>7</v>
      </c>
      <c r="B17" s="162"/>
      <c r="C17" s="163" t="s">
        <v>93</v>
      </c>
      <c r="D17" s="159" t="s">
        <v>146</v>
      </c>
      <c r="E17" s="192">
        <v>1</v>
      </c>
      <c r="F17" s="187"/>
    </row>
    <row r="18" spans="1:6" ht="121.5" customHeight="1">
      <c r="A18" s="241" t="s">
        <v>95</v>
      </c>
      <c r="B18" s="237" t="s">
        <v>131</v>
      </c>
      <c r="C18" s="238" t="s">
        <v>132</v>
      </c>
      <c r="D18" s="236" t="s">
        <v>118</v>
      </c>
      <c r="E18" s="242">
        <v>15535.89</v>
      </c>
      <c r="F18" s="240" t="s">
        <v>154</v>
      </c>
    </row>
    <row r="19" spans="1:6" ht="51">
      <c r="A19" s="193" t="s">
        <v>96</v>
      </c>
      <c r="B19" s="164" t="s">
        <v>135</v>
      </c>
      <c r="C19" s="147" t="s">
        <v>136</v>
      </c>
      <c r="D19" s="159" t="s">
        <v>141</v>
      </c>
      <c r="E19" s="192">
        <v>1239.6300000000001</v>
      </c>
      <c r="F19" s="187" t="s">
        <v>153</v>
      </c>
    </row>
    <row r="20" spans="1:6" ht="51">
      <c r="A20" s="193" t="s">
        <v>97</v>
      </c>
      <c r="B20" s="164" t="s">
        <v>137</v>
      </c>
      <c r="C20" s="147" t="s">
        <v>138</v>
      </c>
      <c r="D20" s="159" t="s">
        <v>142</v>
      </c>
      <c r="E20" s="192">
        <v>388.4</v>
      </c>
      <c r="F20" s="187" t="s">
        <v>155</v>
      </c>
    </row>
    <row r="21" spans="1:6" ht="51">
      <c r="A21" s="193" t="s">
        <v>98</v>
      </c>
      <c r="B21" s="164" t="s">
        <v>135</v>
      </c>
      <c r="C21" s="147" t="s">
        <v>136</v>
      </c>
      <c r="D21" s="159" t="s">
        <v>141</v>
      </c>
      <c r="E21" s="151">
        <v>18643.07</v>
      </c>
      <c r="F21" s="187" t="s">
        <v>156</v>
      </c>
    </row>
    <row r="22" spans="1:6">
      <c r="A22" s="185" t="s">
        <v>24</v>
      </c>
      <c r="B22" s="153"/>
      <c r="C22" s="155" t="s">
        <v>42</v>
      </c>
      <c r="D22" s="153"/>
      <c r="E22" s="161"/>
      <c r="F22" s="186"/>
    </row>
    <row r="23" spans="1:6" ht="180.75" customHeight="1">
      <c r="A23" s="236" t="s">
        <v>43</v>
      </c>
      <c r="B23" s="237" t="s">
        <v>128</v>
      </c>
      <c r="C23" s="238" t="s">
        <v>130</v>
      </c>
      <c r="D23" s="236" t="s">
        <v>145</v>
      </c>
      <c r="E23" s="239">
        <v>4386.7299999999996</v>
      </c>
      <c r="F23" s="240" t="s">
        <v>162</v>
      </c>
    </row>
    <row r="24" spans="1:6" ht="38.25">
      <c r="A24" s="159" t="s">
        <v>99</v>
      </c>
      <c r="B24" s="164" t="s">
        <v>133</v>
      </c>
      <c r="C24" s="147" t="s">
        <v>134</v>
      </c>
      <c r="D24" s="159" t="s">
        <v>118</v>
      </c>
      <c r="E24" s="151">
        <v>1316.02</v>
      </c>
      <c r="F24" s="187" t="s">
        <v>157</v>
      </c>
    </row>
    <row r="25" spans="1:6" ht="76.5">
      <c r="A25" s="159" t="s">
        <v>100</v>
      </c>
      <c r="B25" s="164" t="s">
        <v>139</v>
      </c>
      <c r="C25" s="147" t="s">
        <v>140</v>
      </c>
      <c r="D25" s="159" t="s">
        <v>142</v>
      </c>
      <c r="E25" s="151">
        <v>92.12</v>
      </c>
      <c r="F25" s="187" t="s">
        <v>158</v>
      </c>
    </row>
    <row r="26" spans="1:6" s="218" customFormat="1" ht="51">
      <c r="A26" s="165" t="s">
        <v>101</v>
      </c>
      <c r="B26" s="164" t="s">
        <v>135</v>
      </c>
      <c r="C26" s="147" t="s">
        <v>136</v>
      </c>
      <c r="D26" s="159" t="s">
        <v>141</v>
      </c>
      <c r="E26" s="210">
        <v>368.48</v>
      </c>
      <c r="F26" s="217" t="s">
        <v>159</v>
      </c>
    </row>
    <row r="27" spans="1:6" ht="9.9499999999999993" customHeight="1">
      <c r="A27" s="194"/>
      <c r="B27" s="195"/>
      <c r="C27" s="195"/>
      <c r="D27" s="195"/>
      <c r="E27" s="195"/>
      <c r="F27" s="196"/>
    </row>
    <row r="28" spans="1:6" ht="9.9499999999999993" customHeight="1">
      <c r="A28" s="194"/>
      <c r="B28" s="195"/>
      <c r="C28" s="195"/>
      <c r="D28" s="195"/>
      <c r="E28" s="195"/>
      <c r="F28" s="196"/>
    </row>
    <row r="29" spans="1:6" ht="9.9499999999999993" customHeight="1">
      <c r="A29" s="194"/>
      <c r="B29" s="195"/>
      <c r="C29" s="195"/>
      <c r="D29" s="195"/>
      <c r="E29" s="195"/>
      <c r="F29" s="196"/>
    </row>
    <row r="30" spans="1:6" ht="9.9499999999999993" customHeight="1">
      <c r="A30" s="194"/>
      <c r="B30" s="195"/>
      <c r="C30" s="195"/>
      <c r="D30" s="195"/>
      <c r="E30" s="195"/>
      <c r="F30" s="196"/>
    </row>
    <row r="31" spans="1:6" ht="14.25" customHeight="1">
      <c r="A31" s="197"/>
      <c r="B31" s="168"/>
      <c r="C31" s="168"/>
      <c r="D31" s="168"/>
      <c r="E31" s="168"/>
      <c r="F31" s="198"/>
    </row>
    <row r="32" spans="1:6" ht="11.25" customHeight="1">
      <c r="A32" s="199"/>
      <c r="B32" s="141"/>
      <c r="C32" s="133"/>
      <c r="D32" s="133"/>
      <c r="E32" s="133"/>
      <c r="F32" s="200"/>
    </row>
    <row r="33" spans="1:6" ht="11.25" customHeight="1">
      <c r="A33" s="199"/>
      <c r="B33" s="172"/>
      <c r="C33" s="136"/>
      <c r="D33" s="137"/>
      <c r="E33" s="133"/>
      <c r="F33" s="201"/>
    </row>
    <row r="34" spans="1:6">
      <c r="A34" s="199"/>
      <c r="B34" s="172"/>
      <c r="C34" s="171" t="s">
        <v>112</v>
      </c>
      <c r="D34" s="137"/>
      <c r="E34" s="250"/>
      <c r="F34" s="251"/>
    </row>
    <row r="35" spans="1:6">
      <c r="A35" s="202"/>
      <c r="B35" s="172"/>
      <c r="C35" s="172" t="s">
        <v>44</v>
      </c>
      <c r="D35" s="1"/>
      <c r="E35" s="172"/>
      <c r="F35" s="203"/>
    </row>
    <row r="36" spans="1:6">
      <c r="A36" s="202"/>
      <c r="B36" s="172"/>
      <c r="C36" s="172" t="s">
        <v>113</v>
      </c>
      <c r="D36" s="1"/>
      <c r="E36" s="1"/>
      <c r="F36" s="203"/>
    </row>
    <row r="37" spans="1:6">
      <c r="A37" s="202"/>
      <c r="B37" s="172"/>
      <c r="C37" s="172"/>
      <c r="D37" s="1"/>
      <c r="E37" s="1"/>
      <c r="F37" s="203"/>
    </row>
    <row r="38" spans="1:6">
      <c r="A38" s="202"/>
      <c r="B38" s="172"/>
      <c r="C38" s="172"/>
      <c r="D38" s="1"/>
      <c r="E38" s="1"/>
      <c r="F38" s="203"/>
    </row>
    <row r="39" spans="1:6">
      <c r="A39" s="202"/>
      <c r="B39" s="172"/>
      <c r="C39" s="1"/>
      <c r="D39" s="1"/>
      <c r="E39" s="1"/>
      <c r="F39" s="203"/>
    </row>
    <row r="40" spans="1:6">
      <c r="A40" s="202"/>
      <c r="B40" s="172"/>
      <c r="C40" s="1"/>
      <c r="D40" s="1"/>
      <c r="E40" s="1"/>
      <c r="F40" s="203"/>
    </row>
    <row r="41" spans="1:6" ht="11.25" customHeight="1">
      <c r="A41" s="199"/>
      <c r="B41" s="172"/>
      <c r="C41" s="136"/>
      <c r="D41" s="133"/>
      <c r="E41" s="250"/>
      <c r="F41" s="251"/>
    </row>
    <row r="42" spans="1:6">
      <c r="A42" s="199"/>
      <c r="B42" s="172"/>
      <c r="C42" s="171" t="s">
        <v>45</v>
      </c>
      <c r="D42" s="137"/>
      <c r="E42" s="250"/>
      <c r="F42" s="251"/>
    </row>
    <row r="43" spans="1:6" ht="17.25" customHeight="1">
      <c r="A43" s="202"/>
      <c r="B43" s="172"/>
      <c r="C43" s="172" t="s">
        <v>30</v>
      </c>
      <c r="D43" s="1"/>
      <c r="E43" s="1"/>
      <c r="F43" s="203"/>
    </row>
    <row r="44" spans="1:6" ht="12" customHeight="1">
      <c r="A44" s="202"/>
      <c r="B44" s="172"/>
      <c r="C44" s="172"/>
      <c r="D44" s="1"/>
      <c r="E44" s="1"/>
      <c r="F44" s="203"/>
    </row>
    <row r="45" spans="1:6">
      <c r="A45" s="202"/>
      <c r="B45" s="172"/>
      <c r="C45" s="1"/>
      <c r="D45" s="1"/>
      <c r="E45" s="1"/>
      <c r="F45" s="203"/>
    </row>
    <row r="46" spans="1:6">
      <c r="A46" s="173"/>
      <c r="F46" s="176"/>
    </row>
    <row r="47" spans="1:6">
      <c r="A47" s="173"/>
      <c r="F47" s="176"/>
    </row>
    <row r="48" spans="1:6">
      <c r="A48" s="173"/>
      <c r="F48" s="176"/>
    </row>
    <row r="49" spans="1:6">
      <c r="A49" s="173"/>
      <c r="F49" s="176"/>
    </row>
    <row r="50" spans="1:6">
      <c r="A50" s="173"/>
      <c r="F50" s="176"/>
    </row>
    <row r="51" spans="1:6" ht="13.5" thickBot="1">
      <c r="A51" s="204"/>
      <c r="B51" s="205"/>
      <c r="C51" s="206"/>
      <c r="D51" s="206"/>
      <c r="E51" s="206"/>
      <c r="F51" s="207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9">
    <mergeCell ref="A4:B4"/>
    <mergeCell ref="A5:F5"/>
    <mergeCell ref="A6:D6"/>
    <mergeCell ref="E41:F41"/>
    <mergeCell ref="E42:F42"/>
    <mergeCell ref="E34:F34"/>
    <mergeCell ref="A7:D7"/>
    <mergeCell ref="A8:D8"/>
    <mergeCell ref="E8:F8"/>
  </mergeCells>
  <phoneticPr fontId="31" type="noConversion"/>
  <printOptions horizontalCentered="1"/>
  <pageMargins left="0.47244094488188981" right="0.19685039370078741" top="0.62992125984251968" bottom="0.23622047244094491" header="0" footer="0"/>
  <pageSetup paperSize="9" scale="43" fitToHeight="0" orientation="portrait" horizontalDpi="360" verticalDpi="360" r:id="rId2"/>
  <headerFooter alignWithMargins="0"/>
  <rowBreaks count="1" manualBreakCount="1">
    <brk id="45" max="16383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2290" r:id="rId5">
          <objectPr defaultSize="0" autoPict="0" r:id="rId6">
            <anchor moveWithCells="1">
              <from>
                <xdr:col>0</xdr:col>
                <xdr:colOff>133350</xdr:colOff>
                <xdr:row>3</xdr:row>
                <xdr:rowOff>152400</xdr:rowOff>
              </from>
              <to>
                <xdr:col>1</xdr:col>
                <xdr:colOff>466725</xdr:colOff>
                <xdr:row>3</xdr:row>
                <xdr:rowOff>161925</xdr:rowOff>
              </to>
            </anchor>
          </objectPr>
        </oleObject>
      </mc:Choice>
      <mc:Fallback>
        <oleObject progId="Word.Picture.8" shapeId="1229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5"/>
  <sheetViews>
    <sheetView showGridLines="0" showZeros="0" tabSelected="1" view="pageBreakPreview" zoomScale="80" zoomScaleNormal="100" zoomScaleSheetLayoutView="80" workbookViewId="0">
      <selection activeCell="A5" sqref="A5:E5"/>
    </sheetView>
  </sheetViews>
  <sheetFormatPr defaultColWidth="9.140625" defaultRowHeight="12.75"/>
  <cols>
    <col min="1" max="1" width="5.7109375" style="1" customWidth="1"/>
    <col min="2" max="2" width="11" style="1" customWidth="1"/>
    <col min="3" max="3" width="13.85546875" style="1" customWidth="1"/>
    <col min="4" max="4" width="60.7109375" style="1" customWidth="1"/>
    <col min="5" max="5" width="10.140625" style="1" customWidth="1"/>
    <col min="6" max="6" width="12.7109375" style="1" bestFit="1" customWidth="1"/>
    <col min="7" max="7" width="12.140625" style="139" bestFit="1" customWidth="1"/>
    <col min="8" max="8" width="15" style="1" bestFit="1" customWidth="1"/>
    <col min="9" max="9" width="15" style="1" customWidth="1"/>
    <col min="10" max="16384" width="9.140625" style="1"/>
  </cols>
  <sheetData>
    <row r="1" spans="1:9" ht="65.099999999999994" customHeight="1">
      <c r="A1" s="275"/>
      <c r="B1" s="276"/>
      <c r="C1" s="276"/>
      <c r="D1" s="277"/>
      <c r="E1" s="277"/>
      <c r="F1" s="277"/>
      <c r="G1" s="277"/>
      <c r="H1" s="277"/>
      <c r="I1" s="278"/>
    </row>
    <row r="2" spans="1:9" ht="20.100000000000001" customHeight="1">
      <c r="A2" s="279" t="s">
        <v>29</v>
      </c>
      <c r="B2" s="246"/>
      <c r="C2" s="266"/>
      <c r="D2" s="266"/>
      <c r="E2" s="266"/>
      <c r="F2" s="266"/>
      <c r="G2" s="266"/>
      <c r="H2" s="266"/>
      <c r="I2" s="280"/>
    </row>
    <row r="3" spans="1:9" ht="20.100000000000001" customHeight="1">
      <c r="A3" s="281" t="s">
        <v>46</v>
      </c>
      <c r="B3" s="249"/>
      <c r="C3" s="249"/>
      <c r="D3" s="249"/>
      <c r="E3" s="282"/>
      <c r="F3" s="265" t="s">
        <v>103</v>
      </c>
      <c r="G3" s="266"/>
      <c r="H3" s="283" t="s">
        <v>34</v>
      </c>
      <c r="I3" s="284"/>
    </row>
    <row r="4" spans="1:9" ht="20.100000000000001" customHeight="1">
      <c r="A4" s="264" t="s">
        <v>161</v>
      </c>
      <c r="B4" s="253"/>
      <c r="C4" s="253"/>
      <c r="D4" s="253"/>
      <c r="E4" s="254"/>
      <c r="F4" s="265" t="s">
        <v>21</v>
      </c>
      <c r="G4" s="266"/>
      <c r="H4" s="267">
        <f ca="1">TODAY()</f>
        <v>45628</v>
      </c>
      <c r="I4" s="268"/>
    </row>
    <row r="5" spans="1:9" ht="105.75" customHeight="1">
      <c r="A5" s="269" t="s">
        <v>152</v>
      </c>
      <c r="B5" s="270"/>
      <c r="C5" s="270"/>
      <c r="D5" s="270"/>
      <c r="E5" s="271"/>
      <c r="F5" s="272"/>
      <c r="G5" s="273"/>
      <c r="H5" s="273"/>
      <c r="I5" s="274"/>
    </row>
    <row r="6" spans="1:9" s="212" customFormat="1" ht="40.5" customHeight="1">
      <c r="A6" s="260" t="s">
        <v>125</v>
      </c>
      <c r="B6" s="261"/>
      <c r="C6" s="261"/>
      <c r="D6" s="261"/>
      <c r="E6" s="262"/>
      <c r="F6" s="213" t="s">
        <v>20</v>
      </c>
      <c r="G6" s="214" t="s">
        <v>3</v>
      </c>
      <c r="H6" s="213" t="s">
        <v>35</v>
      </c>
      <c r="I6" s="213" t="s">
        <v>4</v>
      </c>
    </row>
    <row r="7" spans="1:9" s="212" customFormat="1" ht="25.5">
      <c r="A7" s="260" t="s">
        <v>40</v>
      </c>
      <c r="B7" s="261"/>
      <c r="C7" s="261"/>
      <c r="D7" s="261"/>
      <c r="E7" s="262"/>
      <c r="F7" s="215" t="s">
        <v>26</v>
      </c>
      <c r="G7" s="150">
        <v>0.03</v>
      </c>
      <c r="H7" s="213" t="s">
        <v>33</v>
      </c>
      <c r="I7" s="216">
        <f>[2]BDI!$S$30</f>
        <v>0.26850000000000002</v>
      </c>
    </row>
    <row r="8" spans="1:9">
      <c r="A8" s="263"/>
      <c r="B8" s="263"/>
      <c r="C8" s="263"/>
      <c r="D8" s="263"/>
      <c r="E8" s="263"/>
      <c r="F8" s="263"/>
      <c r="G8" s="263"/>
      <c r="H8" s="263"/>
      <c r="I8" s="263"/>
    </row>
    <row r="9" spans="1:9" ht="38.25">
      <c r="A9" s="148" t="s">
        <v>0</v>
      </c>
      <c r="B9" s="148" t="s">
        <v>91</v>
      </c>
      <c r="C9" s="148" t="s">
        <v>27</v>
      </c>
      <c r="D9" s="148" t="s">
        <v>28</v>
      </c>
      <c r="E9" s="148" t="s">
        <v>2</v>
      </c>
      <c r="F9" s="148" t="s">
        <v>104</v>
      </c>
      <c r="G9" s="151" t="s">
        <v>31</v>
      </c>
      <c r="H9" s="149" t="s">
        <v>32</v>
      </c>
      <c r="I9" s="149" t="s">
        <v>5</v>
      </c>
    </row>
    <row r="10" spans="1:9" ht="20.100000000000001" customHeight="1">
      <c r="A10" s="152" t="s">
        <v>22</v>
      </c>
      <c r="B10" s="153"/>
      <c r="C10" s="154"/>
      <c r="D10" s="155" t="s">
        <v>9</v>
      </c>
      <c r="E10" s="156"/>
      <c r="F10" s="157"/>
      <c r="G10" s="157"/>
      <c r="H10" s="157">
        <f>ROUND(G10+(G10*$I$7),2)</f>
        <v>0</v>
      </c>
      <c r="I10" s="158">
        <f>SUM(I11:I14)</f>
        <v>41235.270000000004</v>
      </c>
    </row>
    <row r="11" spans="1:9" ht="38.25">
      <c r="A11" s="159" t="s">
        <v>6</v>
      </c>
      <c r="B11" s="159" t="s">
        <v>129</v>
      </c>
      <c r="C11" s="221">
        <v>103689</v>
      </c>
      <c r="D11" s="147" t="s">
        <v>148</v>
      </c>
      <c r="E11" s="159" t="s">
        <v>118</v>
      </c>
      <c r="F11" s="151">
        <v>4.5</v>
      </c>
      <c r="G11" s="160">
        <v>304.61</v>
      </c>
      <c r="H11" s="160">
        <f>ROUND(G11+(G11*$I$7),2)</f>
        <v>386.4</v>
      </c>
      <c r="I11" s="160">
        <f>ROUND((F11*H11),2)</f>
        <v>1738.8</v>
      </c>
    </row>
    <row r="12" spans="1:9">
      <c r="A12" s="159" t="s">
        <v>47</v>
      </c>
      <c r="B12" s="159"/>
      <c r="C12" s="221" t="s">
        <v>111</v>
      </c>
      <c r="D12" s="147" t="s">
        <v>124</v>
      </c>
      <c r="E12" s="159" t="s">
        <v>149</v>
      </c>
      <c r="F12" s="151">
        <v>1</v>
      </c>
      <c r="G12" s="160">
        <f>[3]Composições!$H$11</f>
        <v>22281.62</v>
      </c>
      <c r="H12" s="160">
        <f t="shared" ref="H12:H14" si="0">ROUND(G12+(G12*$I$7),2)</f>
        <v>28264.23</v>
      </c>
      <c r="I12" s="160">
        <f t="shared" ref="I12" si="1">ROUND((F12*H12),2)</f>
        <v>28264.23</v>
      </c>
    </row>
    <row r="13" spans="1:9">
      <c r="A13" s="159" t="s">
        <v>143</v>
      </c>
      <c r="B13" s="159"/>
      <c r="C13" s="221" t="s">
        <v>121</v>
      </c>
      <c r="D13" s="147" t="s">
        <v>120</v>
      </c>
      <c r="E13" s="159" t="s">
        <v>127</v>
      </c>
      <c r="F13" s="151">
        <v>1</v>
      </c>
      <c r="G13" s="160">
        <f>[3]Composições!$H$17</f>
        <v>4427.37</v>
      </c>
      <c r="H13" s="160">
        <f t="shared" si="0"/>
        <v>5616.12</v>
      </c>
      <c r="I13" s="160">
        <f t="shared" ref="I13:I14" si="2">ROUND((F13*H13),2)</f>
        <v>5616.12</v>
      </c>
    </row>
    <row r="14" spans="1:9">
      <c r="A14" s="159" t="s">
        <v>144</v>
      </c>
      <c r="B14" s="159"/>
      <c r="C14" s="221" t="s">
        <v>119</v>
      </c>
      <c r="D14" s="147" t="s">
        <v>122</v>
      </c>
      <c r="E14" s="159" t="s">
        <v>127</v>
      </c>
      <c r="F14" s="151">
        <v>1</v>
      </c>
      <c r="G14" s="160">
        <f>[3]Composições!$H$26</f>
        <v>4427.37</v>
      </c>
      <c r="H14" s="160">
        <f t="shared" si="0"/>
        <v>5616.12</v>
      </c>
      <c r="I14" s="160">
        <f t="shared" si="2"/>
        <v>5616.12</v>
      </c>
    </row>
    <row r="15" spans="1:9" ht="20.100000000000001" customHeight="1">
      <c r="A15" s="152" t="s">
        <v>23</v>
      </c>
      <c r="B15" s="153"/>
      <c r="C15" s="153"/>
      <c r="D15" s="155" t="s">
        <v>92</v>
      </c>
      <c r="E15" s="153"/>
      <c r="F15" s="161"/>
      <c r="G15" s="161"/>
      <c r="H15" s="161">
        <f t="shared" ref="H15" si="3">ROUND(G15+(G15*$I$7),2)</f>
        <v>0</v>
      </c>
      <c r="I15" s="158">
        <f>SUM(I17:I20)</f>
        <v>1033431.1599999999</v>
      </c>
    </row>
    <row r="16" spans="1:9" ht="25.5" customHeight="1">
      <c r="A16" s="159" t="s">
        <v>7</v>
      </c>
      <c r="B16" s="159"/>
      <c r="C16" s="162"/>
      <c r="D16" s="163" t="s">
        <v>93</v>
      </c>
      <c r="E16" s="159" t="s">
        <v>146</v>
      </c>
      <c r="F16" s="151">
        <f>'Memória de Cálculo'!E17</f>
        <v>1</v>
      </c>
      <c r="G16" s="285" t="s">
        <v>94</v>
      </c>
      <c r="H16" s="286"/>
      <c r="I16" s="287"/>
    </row>
    <row r="17" spans="1:10">
      <c r="A17" s="159" t="s">
        <v>95</v>
      </c>
      <c r="B17" s="165"/>
      <c r="C17" s="221" t="s">
        <v>123</v>
      </c>
      <c r="D17" s="147" t="s">
        <v>132</v>
      </c>
      <c r="E17" s="159" t="s">
        <v>118</v>
      </c>
      <c r="F17" s="151">
        <f>'Memória de Cálculo'!E18</f>
        <v>15535.89</v>
      </c>
      <c r="G17" s="160">
        <f>[3]Composições!$H$35</f>
        <v>2.75</v>
      </c>
      <c r="H17" s="160">
        <f t="shared" ref="H17:H20" si="4">ROUND(G17+(G17*$I$7),2)</f>
        <v>3.49</v>
      </c>
      <c r="I17" s="160">
        <f t="shared" ref="I17:I20" si="5">ROUND((F17*H17),2)</f>
        <v>54220.26</v>
      </c>
    </row>
    <row r="18" spans="1:10" ht="25.5">
      <c r="A18" s="159" t="s">
        <v>96</v>
      </c>
      <c r="B18" s="159" t="s">
        <v>129</v>
      </c>
      <c r="C18" s="164" t="s">
        <v>135</v>
      </c>
      <c r="D18" s="147" t="s">
        <v>136</v>
      </c>
      <c r="E18" s="159" t="s">
        <v>141</v>
      </c>
      <c r="F18" s="151">
        <f>'Memória de Cálculo'!E19</f>
        <v>1239.6300000000001</v>
      </c>
      <c r="G18" s="160">
        <v>3.05</v>
      </c>
      <c r="H18" s="160">
        <f t="shared" si="4"/>
        <v>3.87</v>
      </c>
      <c r="I18" s="160">
        <f t="shared" si="5"/>
        <v>4797.37</v>
      </c>
    </row>
    <row r="19" spans="1:10" ht="38.25">
      <c r="A19" s="159" t="s">
        <v>97</v>
      </c>
      <c r="B19" s="159" t="s">
        <v>129</v>
      </c>
      <c r="C19" s="164" t="s">
        <v>137</v>
      </c>
      <c r="D19" s="147" t="s">
        <v>138</v>
      </c>
      <c r="E19" s="159" t="s">
        <v>142</v>
      </c>
      <c r="F19" s="151">
        <f>'Memória de Cálculo'!E20</f>
        <v>388.4</v>
      </c>
      <c r="G19" s="160">
        <v>1831.32</v>
      </c>
      <c r="H19" s="160">
        <f t="shared" si="4"/>
        <v>2323.0300000000002</v>
      </c>
      <c r="I19" s="160">
        <f t="shared" si="5"/>
        <v>902264.85</v>
      </c>
    </row>
    <row r="20" spans="1:10" ht="25.5">
      <c r="A20" s="159" t="s">
        <v>98</v>
      </c>
      <c r="B20" s="159" t="s">
        <v>129</v>
      </c>
      <c r="C20" s="164" t="s">
        <v>135</v>
      </c>
      <c r="D20" s="147" t="s">
        <v>136</v>
      </c>
      <c r="E20" s="159" t="s">
        <v>141</v>
      </c>
      <c r="F20" s="151">
        <f>'Memória de Cálculo'!E21</f>
        <v>18643.07</v>
      </c>
      <c r="G20" s="160">
        <v>3.05</v>
      </c>
      <c r="H20" s="160">
        <f t="shared" si="4"/>
        <v>3.87</v>
      </c>
      <c r="I20" s="160">
        <f t="shared" si="5"/>
        <v>72148.679999999993</v>
      </c>
    </row>
    <row r="21" spans="1:10" ht="20.100000000000001" customHeight="1">
      <c r="A21" s="152" t="s">
        <v>24</v>
      </c>
      <c r="B21" s="153"/>
      <c r="C21" s="153"/>
      <c r="D21" s="155" t="s">
        <v>42</v>
      </c>
      <c r="E21" s="153"/>
      <c r="F21" s="161"/>
      <c r="G21" s="161"/>
      <c r="H21" s="161">
        <f t="shared" ref="H21:H25" si="6">ROUND(G21+(G21*$I$7),2)</f>
        <v>0</v>
      </c>
      <c r="I21" s="158">
        <f>SUM(I22:I25)</f>
        <v>267130</v>
      </c>
    </row>
    <row r="22" spans="1:10" ht="38.25">
      <c r="A22" s="159" t="s">
        <v>43</v>
      </c>
      <c r="B22" s="159" t="s">
        <v>129</v>
      </c>
      <c r="C22" s="164" t="s">
        <v>128</v>
      </c>
      <c r="D22" s="147" t="s">
        <v>130</v>
      </c>
      <c r="E22" s="159" t="s">
        <v>145</v>
      </c>
      <c r="F22" s="151">
        <f>'Memória de Cálculo'!E23</f>
        <v>4386.7299999999996</v>
      </c>
      <c r="G22" s="160">
        <v>43.59</v>
      </c>
      <c r="H22" s="160">
        <f t="shared" si="6"/>
        <v>55.29</v>
      </c>
      <c r="I22" s="160">
        <f t="shared" ref="I22:I25" si="7">ROUND((F22*H22),2)</f>
        <v>242542.3</v>
      </c>
    </row>
    <row r="23" spans="1:10" ht="25.5">
      <c r="A23" s="159" t="s">
        <v>99</v>
      </c>
      <c r="B23" s="159" t="s">
        <v>129</v>
      </c>
      <c r="C23" s="164" t="s">
        <v>133</v>
      </c>
      <c r="D23" s="147" t="s">
        <v>134</v>
      </c>
      <c r="E23" s="159" t="s">
        <v>118</v>
      </c>
      <c r="F23" s="151">
        <f>'Memória de Cálculo'!E24</f>
        <v>1316.02</v>
      </c>
      <c r="G23" s="160">
        <v>13.26</v>
      </c>
      <c r="H23" s="160">
        <f t="shared" si="6"/>
        <v>16.82</v>
      </c>
      <c r="I23" s="160">
        <f t="shared" si="7"/>
        <v>22135.46</v>
      </c>
    </row>
    <row r="24" spans="1:10" ht="51">
      <c r="A24" s="159" t="s">
        <v>100</v>
      </c>
      <c r="B24" s="159" t="s">
        <v>129</v>
      </c>
      <c r="C24" s="164" t="s">
        <v>139</v>
      </c>
      <c r="D24" s="147" t="s">
        <v>140</v>
      </c>
      <c r="E24" s="159" t="s">
        <v>142</v>
      </c>
      <c r="F24" s="151">
        <f>'Memória de Cálculo'!E25</f>
        <v>92.12</v>
      </c>
      <c r="G24" s="160">
        <v>8.7799999999999994</v>
      </c>
      <c r="H24" s="160">
        <f t="shared" si="6"/>
        <v>11.14</v>
      </c>
      <c r="I24" s="160">
        <f t="shared" si="7"/>
        <v>1026.22</v>
      </c>
    </row>
    <row r="25" spans="1:10" ht="25.5">
      <c r="A25" s="165" t="s">
        <v>101</v>
      </c>
      <c r="B25" s="159" t="s">
        <v>129</v>
      </c>
      <c r="C25" s="164" t="s">
        <v>135</v>
      </c>
      <c r="D25" s="147" t="s">
        <v>136</v>
      </c>
      <c r="E25" s="159" t="s">
        <v>141</v>
      </c>
      <c r="F25" s="210">
        <f>'Memória de Cálculo'!E26</f>
        <v>368.48</v>
      </c>
      <c r="G25" s="160">
        <v>3.05</v>
      </c>
      <c r="H25" s="211">
        <f t="shared" si="6"/>
        <v>3.87</v>
      </c>
      <c r="I25" s="211">
        <f t="shared" si="7"/>
        <v>1426.02</v>
      </c>
    </row>
    <row r="26" spans="1:10" ht="20.100000000000001" customHeight="1">
      <c r="A26" s="263" t="s">
        <v>36</v>
      </c>
      <c r="B26" s="263"/>
      <c r="C26" s="263"/>
      <c r="D26" s="263"/>
      <c r="E26" s="263"/>
      <c r="F26" s="263"/>
      <c r="G26" s="263"/>
      <c r="H26" s="263"/>
      <c r="I26" s="166">
        <f>I10+I15+I21</f>
        <v>1341796.43</v>
      </c>
      <c r="J26" s="139"/>
    </row>
    <row r="27" spans="1:10" ht="14.25" customHeight="1">
      <c r="A27" s="167"/>
      <c r="B27" s="168"/>
      <c r="C27" s="168"/>
      <c r="D27" s="168"/>
      <c r="E27" s="168"/>
      <c r="F27" s="168"/>
      <c r="G27" s="169"/>
      <c r="H27" s="168"/>
      <c r="I27" s="170"/>
      <c r="J27" s="131"/>
    </row>
    <row r="28" spans="1:10" ht="14.25" customHeight="1">
      <c r="A28" s="167"/>
      <c r="B28" s="168"/>
      <c r="C28" s="168"/>
      <c r="D28" s="168"/>
      <c r="E28" s="168"/>
      <c r="F28" s="168"/>
      <c r="G28" s="169"/>
      <c r="H28" s="168"/>
      <c r="I28" s="170"/>
      <c r="J28" s="131"/>
    </row>
    <row r="29" spans="1:10" ht="14.25" customHeight="1">
      <c r="A29" s="167"/>
      <c r="B29" s="168"/>
      <c r="C29" s="168"/>
      <c r="D29" s="168"/>
      <c r="E29" s="168"/>
      <c r="F29" s="168"/>
      <c r="G29" s="169"/>
      <c r="H29" s="168"/>
      <c r="I29" s="170"/>
      <c r="J29" s="131"/>
    </row>
    <row r="30" spans="1:10" ht="11.25" customHeight="1">
      <c r="A30" s="132"/>
      <c r="B30" s="133"/>
      <c r="C30" s="133"/>
      <c r="D30" s="133"/>
      <c r="E30" s="133"/>
      <c r="F30" s="133"/>
      <c r="G30" s="134"/>
      <c r="H30" s="133"/>
      <c r="I30" s="135"/>
    </row>
    <row r="31" spans="1:10" ht="11.25" customHeight="1">
      <c r="A31" s="132"/>
      <c r="B31" s="133"/>
      <c r="D31" s="136"/>
      <c r="E31" s="137"/>
      <c r="F31" s="133"/>
      <c r="G31" s="133"/>
      <c r="H31" s="133"/>
      <c r="I31" s="135"/>
    </row>
    <row r="32" spans="1:10">
      <c r="A32" s="132"/>
      <c r="B32" s="133"/>
      <c r="D32" s="171" t="s">
        <v>114</v>
      </c>
      <c r="E32" s="137"/>
      <c r="F32" s="250"/>
      <c r="G32" s="250"/>
      <c r="H32" s="250"/>
      <c r="I32" s="135"/>
    </row>
    <row r="33" spans="1:9">
      <c r="A33" s="138"/>
      <c r="D33" s="172" t="s">
        <v>115</v>
      </c>
      <c r="I33" s="140"/>
    </row>
    <row r="34" spans="1:9">
      <c r="A34" s="138"/>
      <c r="D34" s="172" t="s">
        <v>116</v>
      </c>
      <c r="I34" s="140"/>
    </row>
    <row r="35" spans="1:9">
      <c r="A35" s="138"/>
      <c r="D35" s="172"/>
      <c r="I35" s="140"/>
    </row>
    <row r="36" spans="1:9">
      <c r="A36" s="138"/>
      <c r="I36" s="140"/>
    </row>
    <row r="37" spans="1:9">
      <c r="A37" s="138"/>
      <c r="I37" s="140"/>
    </row>
    <row r="38" spans="1:9" ht="11.25" customHeight="1">
      <c r="A38" s="132"/>
      <c r="B38" s="133"/>
      <c r="D38" s="136"/>
      <c r="E38" s="133"/>
      <c r="F38" s="250"/>
      <c r="G38" s="250"/>
      <c r="H38" s="141"/>
      <c r="I38" s="135"/>
    </row>
    <row r="39" spans="1:9">
      <c r="A39" s="132"/>
      <c r="B39" s="133"/>
      <c r="D39" s="171" t="s">
        <v>106</v>
      </c>
      <c r="E39" s="137"/>
      <c r="F39" s="250"/>
      <c r="G39" s="250"/>
      <c r="H39" s="141"/>
      <c r="I39" s="135"/>
    </row>
    <row r="40" spans="1:9" ht="12" customHeight="1">
      <c r="A40" s="138"/>
      <c r="D40" s="172" t="s">
        <v>107</v>
      </c>
      <c r="I40" s="140"/>
    </row>
    <row r="41" spans="1:9" ht="12" customHeight="1">
      <c r="A41" s="138"/>
      <c r="D41" s="172"/>
      <c r="I41" s="140"/>
    </row>
    <row r="42" spans="1:9" ht="12" customHeight="1">
      <c r="A42" s="138"/>
      <c r="D42" s="172"/>
      <c r="I42" s="140"/>
    </row>
    <row r="43" spans="1:9">
      <c r="A43" s="142"/>
      <c r="B43" s="143"/>
      <c r="C43" s="143"/>
      <c r="D43" s="143"/>
      <c r="E43" s="143"/>
      <c r="F43" s="143"/>
      <c r="G43" s="144"/>
      <c r="H43" s="143"/>
      <c r="I43" s="145"/>
    </row>
    <row r="45" spans="1:9" ht="69.95" customHeight="1">
      <c r="A45" s="288" t="s">
        <v>102</v>
      </c>
      <c r="B45" s="289"/>
      <c r="C45" s="289"/>
      <c r="D45" s="289"/>
      <c r="E45" s="289"/>
      <c r="F45" s="289"/>
      <c r="G45" s="289"/>
      <c r="H45" s="289"/>
      <c r="I45" s="290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0">
    <mergeCell ref="G16:I16"/>
    <mergeCell ref="F32:H32"/>
    <mergeCell ref="F38:G38"/>
    <mergeCell ref="F39:G39"/>
    <mergeCell ref="A45:I45"/>
    <mergeCell ref="A26:H26"/>
    <mergeCell ref="A1:C1"/>
    <mergeCell ref="D1:I1"/>
    <mergeCell ref="A2:I2"/>
    <mergeCell ref="A3:E3"/>
    <mergeCell ref="F3:G3"/>
    <mergeCell ref="H3:I3"/>
    <mergeCell ref="A6:E6"/>
    <mergeCell ref="A7:E7"/>
    <mergeCell ref="A8:I8"/>
    <mergeCell ref="A4:E4"/>
    <mergeCell ref="F4:G4"/>
    <mergeCell ref="H4:I4"/>
    <mergeCell ref="A5:E5"/>
    <mergeCell ref="F5:I5"/>
  </mergeCells>
  <phoneticPr fontId="4" type="noConversion"/>
  <printOptions horizontalCentered="1"/>
  <pageMargins left="0.47244094488188981" right="0.19685039370078741" top="0.78740157480314965" bottom="0.59055118110236227" header="0" footer="0"/>
  <pageSetup paperSize="9" scale="60" fitToHeight="0" orientation="portrait" horizontalDpi="360" verticalDpi="36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0691E-DE1A-4B48-B2B3-7EE57F105374}">
  <dimension ref="A1:G18"/>
  <sheetViews>
    <sheetView zoomScaleNormal="100" workbookViewId="0">
      <selection activeCell="E3" sqref="E3"/>
    </sheetView>
  </sheetViews>
  <sheetFormatPr defaultRowHeight="12.75"/>
  <cols>
    <col min="1" max="1" width="6.85546875" customWidth="1"/>
    <col min="2" max="2" width="9.42578125" customWidth="1"/>
    <col min="3" max="3" width="7.7109375" customWidth="1"/>
    <col min="4" max="4" width="12.140625" customWidth="1"/>
    <col min="5" max="5" width="58" customWidth="1"/>
    <col min="6" max="7" width="15.140625" customWidth="1"/>
  </cols>
  <sheetData>
    <row r="1" spans="1:7" ht="38.25">
      <c r="A1" s="148" t="s">
        <v>0</v>
      </c>
      <c r="B1" s="148" t="s">
        <v>104</v>
      </c>
      <c r="C1" s="148" t="s">
        <v>163</v>
      </c>
      <c r="D1" s="149" t="s">
        <v>150</v>
      </c>
      <c r="E1" s="148" t="s">
        <v>28</v>
      </c>
      <c r="F1" s="149" t="s">
        <v>32</v>
      </c>
      <c r="G1" s="149" t="s">
        <v>5</v>
      </c>
    </row>
    <row r="2" spans="1:7">
      <c r="A2" s="222" t="s">
        <v>22</v>
      </c>
      <c r="B2" s="223"/>
      <c r="C2" s="224"/>
      <c r="D2" s="226"/>
      <c r="E2" s="225" t="s">
        <v>9</v>
      </c>
      <c r="F2" s="223"/>
      <c r="G2" s="226"/>
    </row>
    <row r="3" spans="1:7" ht="38.25">
      <c r="A3" s="159" t="s">
        <v>6</v>
      </c>
      <c r="B3" s="151">
        <v>4.5</v>
      </c>
      <c r="C3" s="159" t="s">
        <v>118</v>
      </c>
      <c r="D3" s="229">
        <v>932939</v>
      </c>
      <c r="E3" s="147" t="s">
        <v>148</v>
      </c>
      <c r="F3" s="230">
        <v>386.4</v>
      </c>
      <c r="G3" s="234">
        <v>1738.8</v>
      </c>
    </row>
    <row r="4" spans="1:7">
      <c r="A4" s="159" t="s">
        <v>47</v>
      </c>
      <c r="B4" s="151">
        <v>1</v>
      </c>
      <c r="C4" s="159" t="s">
        <v>149</v>
      </c>
      <c r="D4" s="229">
        <v>935994</v>
      </c>
      <c r="E4" s="147" t="s">
        <v>124</v>
      </c>
      <c r="F4" s="230">
        <v>28264.23</v>
      </c>
      <c r="G4" s="234">
        <v>26264.23</v>
      </c>
    </row>
    <row r="5" spans="1:7">
      <c r="A5" s="159" t="s">
        <v>143</v>
      </c>
      <c r="B5" s="151">
        <v>1</v>
      </c>
      <c r="C5" s="159" t="s">
        <v>127</v>
      </c>
      <c r="D5" s="229">
        <v>936390</v>
      </c>
      <c r="E5" s="147" t="s">
        <v>120</v>
      </c>
      <c r="F5" s="230">
        <v>5616.12</v>
      </c>
      <c r="G5" s="234">
        <v>5616.12</v>
      </c>
    </row>
    <row r="6" spans="1:7">
      <c r="A6" s="159" t="s">
        <v>144</v>
      </c>
      <c r="B6" s="151">
        <v>1</v>
      </c>
      <c r="C6" s="159" t="s">
        <v>127</v>
      </c>
      <c r="D6" s="229">
        <v>936391</v>
      </c>
      <c r="E6" s="147" t="s">
        <v>122</v>
      </c>
      <c r="F6" s="230">
        <v>5616.12</v>
      </c>
      <c r="G6" s="234">
        <v>5616.12</v>
      </c>
    </row>
    <row r="7" spans="1:7">
      <c r="A7" s="222" t="s">
        <v>23</v>
      </c>
      <c r="B7" s="227"/>
      <c r="C7" s="222"/>
      <c r="D7" s="229"/>
      <c r="E7" s="225" t="s">
        <v>92</v>
      </c>
      <c r="F7" s="231"/>
      <c r="G7" s="234"/>
    </row>
    <row r="8" spans="1:7" ht="25.5">
      <c r="A8" s="159" t="s">
        <v>7</v>
      </c>
      <c r="B8" s="151">
        <v>1</v>
      </c>
      <c r="C8" s="159" t="s">
        <v>146</v>
      </c>
      <c r="D8" s="229"/>
      <c r="E8" s="228" t="s">
        <v>93</v>
      </c>
      <c r="F8" s="232"/>
      <c r="G8" s="234"/>
    </row>
    <row r="9" spans="1:7">
      <c r="A9" s="159" t="s">
        <v>95</v>
      </c>
      <c r="B9" s="151">
        <v>15535.89</v>
      </c>
      <c r="C9" s="159" t="s">
        <v>118</v>
      </c>
      <c r="D9" s="229">
        <v>936392</v>
      </c>
      <c r="E9" s="147" t="s">
        <v>132</v>
      </c>
      <c r="F9" s="230">
        <v>3.49</v>
      </c>
      <c r="G9" s="234">
        <v>54220.26</v>
      </c>
    </row>
    <row r="10" spans="1:7" ht="38.25">
      <c r="A10" s="159" t="s">
        <v>96</v>
      </c>
      <c r="B10" s="151">
        <v>1239.6300000000001</v>
      </c>
      <c r="C10" s="159" t="s">
        <v>141</v>
      </c>
      <c r="D10" s="229">
        <v>933864</v>
      </c>
      <c r="E10" s="147" t="s">
        <v>136</v>
      </c>
      <c r="F10" s="230">
        <v>3.87</v>
      </c>
      <c r="G10" s="234">
        <v>4797.37</v>
      </c>
    </row>
    <row r="11" spans="1:7" ht="38.25">
      <c r="A11" s="159" t="s">
        <v>97</v>
      </c>
      <c r="B11" s="151">
        <v>388.4</v>
      </c>
      <c r="C11" s="159" t="s">
        <v>142</v>
      </c>
      <c r="D11" s="229">
        <v>932954</v>
      </c>
      <c r="E11" s="147" t="s">
        <v>138</v>
      </c>
      <c r="F11" s="230">
        <v>2323.0300000000002</v>
      </c>
      <c r="G11" s="234">
        <v>902264.85</v>
      </c>
    </row>
    <row r="12" spans="1:7" ht="38.25">
      <c r="A12" s="159" t="s">
        <v>98</v>
      </c>
      <c r="B12" s="151">
        <v>18643.07</v>
      </c>
      <c r="C12" s="159" t="s">
        <v>141</v>
      </c>
      <c r="D12" s="229">
        <v>933858</v>
      </c>
      <c r="E12" s="147" t="s">
        <v>136</v>
      </c>
      <c r="F12" s="230">
        <v>3.87</v>
      </c>
      <c r="G12" s="234">
        <v>72148.679999999993</v>
      </c>
    </row>
    <row r="13" spans="1:7">
      <c r="A13" s="222" t="s">
        <v>24</v>
      </c>
      <c r="B13" s="227"/>
      <c r="C13" s="222"/>
      <c r="D13" s="229"/>
      <c r="E13" s="225" t="s">
        <v>42</v>
      </c>
      <c r="F13" s="231"/>
      <c r="G13" s="234"/>
    </row>
    <row r="14" spans="1:7" ht="38.25">
      <c r="A14" s="159" t="s">
        <v>43</v>
      </c>
      <c r="B14" s="151">
        <v>4386.7299999999996</v>
      </c>
      <c r="C14" s="159" t="s">
        <v>145</v>
      </c>
      <c r="D14" s="229">
        <v>936393</v>
      </c>
      <c r="E14" s="147" t="s">
        <v>130</v>
      </c>
      <c r="F14" s="230">
        <v>55.29</v>
      </c>
      <c r="G14" s="234">
        <v>242542.3</v>
      </c>
    </row>
    <row r="15" spans="1:7" ht="25.5">
      <c r="A15" s="159" t="s">
        <v>99</v>
      </c>
      <c r="B15" s="151">
        <v>1316.02</v>
      </c>
      <c r="C15" s="159" t="s">
        <v>118</v>
      </c>
      <c r="D15" s="229">
        <v>936394</v>
      </c>
      <c r="E15" s="147" t="s">
        <v>134</v>
      </c>
      <c r="F15" s="230">
        <v>16.82</v>
      </c>
      <c r="G15" s="234">
        <v>22135.46</v>
      </c>
    </row>
    <row r="16" spans="1:7" ht="51">
      <c r="A16" s="159" t="s">
        <v>100</v>
      </c>
      <c r="B16" s="151">
        <v>92.12</v>
      </c>
      <c r="C16" s="159" t="s">
        <v>142</v>
      </c>
      <c r="D16" s="229">
        <v>932944</v>
      </c>
      <c r="E16" s="147" t="s">
        <v>140</v>
      </c>
      <c r="F16" s="230">
        <v>11.14</v>
      </c>
      <c r="G16" s="234">
        <v>1026.22</v>
      </c>
    </row>
    <row r="17" spans="1:7" ht="38.25">
      <c r="A17" s="165" t="s">
        <v>101</v>
      </c>
      <c r="B17" s="210">
        <v>368.48</v>
      </c>
      <c r="C17" s="165" t="s">
        <v>142</v>
      </c>
      <c r="D17" s="229">
        <v>933867</v>
      </c>
      <c r="E17" s="147" t="s">
        <v>136</v>
      </c>
      <c r="F17" s="233">
        <v>3.87</v>
      </c>
      <c r="G17" s="234">
        <v>1426.02</v>
      </c>
    </row>
    <row r="18" spans="1:7" ht="15.75">
      <c r="A18" s="291" t="s">
        <v>18</v>
      </c>
      <c r="B18" s="292"/>
      <c r="C18" s="292"/>
      <c r="D18" s="292"/>
      <c r="E18" s="292"/>
      <c r="F18" s="293"/>
      <c r="G18" s="235">
        <v>1341796.43</v>
      </c>
    </row>
  </sheetData>
  <mergeCells count="1">
    <mergeCell ref="A18:F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3"/>
  <sheetViews>
    <sheetView showGridLines="0" showZeros="0" view="pageBreakPreview" zoomScale="75" zoomScaleNormal="75" zoomScaleSheetLayoutView="75" workbookViewId="0">
      <selection activeCell="E6" sqref="E6"/>
    </sheetView>
  </sheetViews>
  <sheetFormatPr defaultColWidth="9.140625" defaultRowHeight="12.75"/>
  <cols>
    <col min="1" max="1" width="10.7109375" style="2" customWidth="1"/>
    <col min="2" max="2" width="60.7109375" style="2" customWidth="1"/>
    <col min="3" max="4" width="20.7109375" style="5" customWidth="1"/>
    <col min="5" max="5" width="24.85546875" style="2" customWidth="1"/>
    <col min="6" max="6" width="14.85546875" style="2" bestFit="1" customWidth="1"/>
    <col min="7" max="7" width="15.7109375" style="2" customWidth="1"/>
    <col min="8" max="16384" width="9.140625" style="2"/>
  </cols>
  <sheetData>
    <row r="1" spans="1:7" s="1" customFormat="1" ht="69.95" customHeight="1">
      <c r="A1" s="314"/>
      <c r="B1" s="315"/>
      <c r="C1" s="27"/>
      <c r="D1" s="27"/>
      <c r="E1" s="27"/>
      <c r="F1" s="27"/>
      <c r="G1" s="28"/>
    </row>
    <row r="2" spans="1:7" ht="30" customHeight="1">
      <c r="A2" s="300" t="s">
        <v>10</v>
      </c>
      <c r="B2" s="301"/>
      <c r="C2" s="301"/>
      <c r="D2" s="301"/>
      <c r="E2" s="301"/>
      <c r="F2" s="301"/>
      <c r="G2" s="302"/>
    </row>
    <row r="3" spans="1:7" ht="30" customHeight="1">
      <c r="A3" s="305" t="str">
        <f>'Planilha Orcamentária'!A3</f>
        <v>PREFEITURA MUNICIPAL DE PERDIZES</v>
      </c>
      <c r="B3" s="306"/>
      <c r="C3" s="309" t="s">
        <v>151</v>
      </c>
      <c r="D3" s="312">
        <f>D14</f>
        <v>1341796.43</v>
      </c>
      <c r="E3" s="51" t="s">
        <v>147</v>
      </c>
      <c r="F3" s="50" t="s">
        <v>21</v>
      </c>
      <c r="G3" s="29">
        <v>45566</v>
      </c>
    </row>
    <row r="4" spans="1:7" ht="20.100000000000001" customHeight="1">
      <c r="A4" s="30" t="str">
        <f>'Planilha Orcamentária'!A4</f>
        <v>OBRA: RECAPEAMENTO ASFALTICO - LOTE 3</v>
      </c>
      <c r="B4" s="15"/>
      <c r="C4" s="310"/>
      <c r="D4" s="310"/>
      <c r="E4" s="294" t="s">
        <v>160</v>
      </c>
      <c r="F4" s="295"/>
      <c r="G4" s="296"/>
    </row>
    <row r="5" spans="1:7" ht="216" customHeight="1">
      <c r="A5" s="307" t="str">
        <f>'Memória de Cálculo'!A8:D8</f>
        <v>Alvorada I:
Parte 1: Rua Belarmino Luciano Barbosa
Parte 2: Rua Felismino Almeida
Parte 3: Rua Messias Batista Alves
Parte 4: Rua Maria Emidia Batista
Parte 5: Rua Padre Henrique Oliver
Parte 6: Rua Jose Velasco de Oliveira
Parte 7: Rua Ilesia Maria Gonçalves</v>
      </c>
      <c r="B5" s="308"/>
      <c r="C5" s="311"/>
      <c r="D5" s="311"/>
      <c r="E5" s="297"/>
      <c r="F5" s="298"/>
      <c r="G5" s="299"/>
    </row>
    <row r="6" spans="1:7" ht="30" customHeight="1">
      <c r="A6" s="31" t="s">
        <v>41</v>
      </c>
      <c r="B6" s="11" t="s">
        <v>11</v>
      </c>
      <c r="C6" s="25" t="s">
        <v>12</v>
      </c>
      <c r="D6" s="25" t="s">
        <v>13</v>
      </c>
      <c r="E6" s="11" t="s">
        <v>14</v>
      </c>
      <c r="F6" s="11" t="s">
        <v>15</v>
      </c>
      <c r="G6" s="32" t="s">
        <v>37</v>
      </c>
    </row>
    <row r="7" spans="1:7" s="3" customFormat="1" ht="15" customHeight="1">
      <c r="A7" s="303" t="s">
        <v>22</v>
      </c>
      <c r="B7" s="304" t="str">
        <f>'Planilha Orcamentária'!D10</f>
        <v>SERVIÇOS PRELIMINARES</v>
      </c>
      <c r="C7" s="16" t="s">
        <v>16</v>
      </c>
      <c r="D7" s="21">
        <f>D8/$D$14</f>
        <v>3.073139045391558E-2</v>
      </c>
      <c r="E7" s="22">
        <f>E8/D8</f>
        <v>-0.37087643660390712</v>
      </c>
      <c r="F7" s="22">
        <f>F8/D8</f>
        <v>0.68543821830195362</v>
      </c>
      <c r="G7" s="33">
        <f>G8/D8</f>
        <v>0.68543821830195362</v>
      </c>
    </row>
    <row r="8" spans="1:7" s="3" customFormat="1" ht="15" customHeight="1">
      <c r="A8" s="303"/>
      <c r="B8" s="304"/>
      <c r="C8" s="17" t="s">
        <v>17</v>
      </c>
      <c r="D8" s="23">
        <f>'Planilha Orcamentária'!I10</f>
        <v>41235.270000000004</v>
      </c>
      <c r="E8" s="23">
        <f>D8-F8-G8</f>
        <v>-15293.189999999995</v>
      </c>
      <c r="F8" s="34">
        <v>28264.23</v>
      </c>
      <c r="G8" s="34">
        <v>28264.23</v>
      </c>
    </row>
    <row r="9" spans="1:7" s="3" customFormat="1" ht="15" customHeight="1">
      <c r="A9" s="303" t="s">
        <v>23</v>
      </c>
      <c r="B9" s="304" t="str">
        <f>'Planilha Orcamentária'!D15</f>
        <v>RECAPEAMENTO</v>
      </c>
      <c r="C9" s="16" t="s">
        <v>16</v>
      </c>
      <c r="D9" s="21">
        <f>D10/$D$14</f>
        <v>0.77018475895035732</v>
      </c>
      <c r="E9" s="22">
        <v>0.5</v>
      </c>
      <c r="F9" s="22">
        <v>0</v>
      </c>
      <c r="G9" s="33">
        <v>0.5</v>
      </c>
    </row>
    <row r="10" spans="1:7" s="3" customFormat="1" ht="15" customHeight="1">
      <c r="A10" s="303"/>
      <c r="B10" s="304"/>
      <c r="C10" s="17" t="s">
        <v>17</v>
      </c>
      <c r="D10" s="23">
        <f>'Planilha Orcamentária'!I15</f>
        <v>1033431.1599999999</v>
      </c>
      <c r="E10" s="23">
        <f>E9*$D$10</f>
        <v>516715.57999999996</v>
      </c>
      <c r="F10" s="23">
        <f>F9*$D$10</f>
        <v>0</v>
      </c>
      <c r="G10" s="34">
        <f>G9*$D$10</f>
        <v>516715.57999999996</v>
      </c>
    </row>
    <row r="11" spans="1:7" s="3" customFormat="1" ht="15" customHeight="1">
      <c r="A11" s="303" t="s">
        <v>24</v>
      </c>
      <c r="B11" s="304" t="str">
        <f>'Planilha Orcamentária'!D21</f>
        <v>DRENAGEM</v>
      </c>
      <c r="C11" s="16" t="s">
        <v>16</v>
      </c>
      <c r="D11" s="21">
        <f>D12/$D$14</f>
        <v>0.19908385059572711</v>
      </c>
      <c r="E11" s="22">
        <v>0</v>
      </c>
      <c r="F11" s="22">
        <v>0.5</v>
      </c>
      <c r="G11" s="33">
        <v>0.5</v>
      </c>
    </row>
    <row r="12" spans="1:7" s="3" customFormat="1" ht="15" customHeight="1">
      <c r="A12" s="303"/>
      <c r="B12" s="304"/>
      <c r="C12" s="17" t="s">
        <v>17</v>
      </c>
      <c r="D12" s="23">
        <f>'Planilha Orcamentária'!I21</f>
        <v>267130</v>
      </c>
      <c r="E12" s="23">
        <f>E11*$D$12</f>
        <v>0</v>
      </c>
      <c r="F12" s="23">
        <f>F11*$D$12</f>
        <v>133565</v>
      </c>
      <c r="G12" s="34">
        <f>G11*$D$12</f>
        <v>133565</v>
      </c>
    </row>
    <row r="13" spans="1:7" s="3" customFormat="1" ht="15" customHeight="1">
      <c r="A13" s="303" t="s">
        <v>18</v>
      </c>
      <c r="B13" s="313"/>
      <c r="C13" s="16" t="s">
        <v>16</v>
      </c>
      <c r="D13" s="21">
        <f>D7+D9+D11</f>
        <v>1</v>
      </c>
      <c r="E13" s="21">
        <f>E14/$D$14</f>
        <v>0.3736948308917471</v>
      </c>
      <c r="F13" s="21">
        <f>F14/$D$14</f>
        <v>0.12060639481653712</v>
      </c>
      <c r="G13" s="35">
        <f>G14/$D$14</f>
        <v>0.50569877429171572</v>
      </c>
    </row>
    <row r="14" spans="1:7" s="3" customFormat="1" ht="15" customHeight="1">
      <c r="A14" s="303"/>
      <c r="B14" s="313"/>
      <c r="C14" s="16" t="s">
        <v>17</v>
      </c>
      <c r="D14" s="24">
        <f>D12+D10+D8</f>
        <v>1341796.43</v>
      </c>
      <c r="E14" s="24">
        <f>E8+E10+E12+E170</f>
        <v>501422.38999999996</v>
      </c>
      <c r="F14" s="24">
        <f>F8+F10+F12</f>
        <v>161829.23000000001</v>
      </c>
      <c r="G14" s="36">
        <f>G8+G10+G12</f>
        <v>678544.80999999994</v>
      </c>
    </row>
    <row r="15" spans="1:7" ht="14.25" customHeight="1">
      <c r="A15" s="37"/>
      <c r="B15" s="4"/>
      <c r="C15" s="4"/>
      <c r="D15" s="4"/>
      <c r="E15" s="4"/>
      <c r="F15" s="4"/>
      <c r="G15" s="38" t="s">
        <v>19</v>
      </c>
    </row>
    <row r="16" spans="1:7" ht="14.25" customHeight="1">
      <c r="A16" s="37"/>
      <c r="B16" s="4"/>
      <c r="C16" s="4"/>
      <c r="D16" s="4"/>
      <c r="E16" s="4"/>
      <c r="F16" s="4"/>
      <c r="G16" s="41"/>
    </row>
    <row r="17" spans="1:7" ht="14.25" customHeight="1">
      <c r="A17" s="37"/>
      <c r="B17" s="4"/>
      <c r="C17" s="4"/>
      <c r="D17" s="4"/>
      <c r="E17" s="4"/>
      <c r="F17" s="4"/>
      <c r="G17" s="41"/>
    </row>
    <row r="18" spans="1:7" ht="14.25" customHeight="1">
      <c r="A18" s="37"/>
      <c r="B18" s="4"/>
      <c r="C18" s="4"/>
      <c r="D18" s="4"/>
      <c r="E18" s="4"/>
      <c r="F18" s="4"/>
      <c r="G18" s="41"/>
    </row>
    <row r="19" spans="1:7" ht="14.25" customHeight="1">
      <c r="A19" s="37"/>
      <c r="B19" s="4"/>
      <c r="C19" s="4"/>
      <c r="D19" s="4"/>
      <c r="E19" s="4"/>
      <c r="F19" s="4"/>
      <c r="G19" s="41"/>
    </row>
    <row r="20" spans="1:7" ht="27.75" customHeight="1">
      <c r="A20" s="37"/>
      <c r="B20" s="26"/>
      <c r="C20" s="26"/>
      <c r="D20" s="26"/>
      <c r="E20" s="26"/>
      <c r="G20" s="39"/>
    </row>
    <row r="21" spans="1:7" s="14" customFormat="1" ht="12">
      <c r="A21" s="40"/>
      <c r="B21" s="18" t="str">
        <f>'Memória de Cálculo'!C34</f>
        <v>LARISSA MENEZES DE OLIVEIRA</v>
      </c>
      <c r="C21" s="12"/>
      <c r="D21" s="13"/>
      <c r="E21" s="13"/>
      <c r="F21" s="13"/>
      <c r="G21" s="41"/>
    </row>
    <row r="22" spans="1:7" s="14" customFormat="1" ht="19.5" customHeight="1">
      <c r="A22" s="42"/>
      <c r="B22" s="19" t="str">
        <f>'Memória de Cálculo'!C35</f>
        <v>ENGENHEIRA CIVIL</v>
      </c>
      <c r="C22" s="12"/>
      <c r="D22" s="12"/>
      <c r="G22" s="43"/>
    </row>
    <row r="23" spans="1:7" s="14" customFormat="1" ht="19.5" customHeight="1">
      <c r="A23" s="42"/>
      <c r="B23" s="19" t="str">
        <f>'Memória de Cálculo'!C36</f>
        <v>CREA MG Nº: 201.447</v>
      </c>
      <c r="C23" s="12"/>
      <c r="D23" s="12"/>
      <c r="G23" s="43"/>
    </row>
    <row r="24" spans="1:7" s="14" customFormat="1" ht="19.5" customHeight="1">
      <c r="A24" s="42"/>
      <c r="B24" s="19"/>
      <c r="C24" s="12"/>
      <c r="D24" s="12"/>
      <c r="G24" s="43"/>
    </row>
    <row r="25" spans="1:7" s="14" customFormat="1" ht="19.5" customHeight="1">
      <c r="A25" s="42"/>
      <c r="B25" s="19"/>
      <c r="C25" s="12"/>
      <c r="D25" s="12"/>
      <c r="G25" s="43"/>
    </row>
    <row r="26" spans="1:7" s="14" customFormat="1" ht="19.5" customHeight="1">
      <c r="A26" s="42"/>
      <c r="B26" s="19"/>
      <c r="C26" s="12"/>
      <c r="D26" s="12"/>
      <c r="G26" s="43"/>
    </row>
    <row r="27" spans="1:7" ht="19.5" customHeight="1">
      <c r="A27" s="44"/>
      <c r="B27" s="6"/>
      <c r="G27" s="39"/>
    </row>
    <row r="28" spans="1:7" ht="13.5" customHeight="1">
      <c r="A28" s="40"/>
      <c r="B28" s="7"/>
      <c r="C28" s="8"/>
      <c r="D28" s="8"/>
      <c r="E28" s="9"/>
      <c r="F28" s="9"/>
      <c r="G28" s="45"/>
    </row>
    <row r="29" spans="1:7" s="14" customFormat="1" ht="14.25" customHeight="1">
      <c r="A29" s="42"/>
      <c r="B29" s="18" t="str">
        <f>'Memória de Cálculo'!C42</f>
        <v xml:space="preserve">ANTÔNIO ROBERTO BERGAMASCO </v>
      </c>
      <c r="C29" s="12"/>
      <c r="D29" s="12"/>
      <c r="G29" s="43"/>
    </row>
    <row r="30" spans="1:7" s="14" customFormat="1" ht="14.1" customHeight="1">
      <c r="A30" s="42"/>
      <c r="B30" s="20" t="str">
        <f>'Memória de Cálculo'!C43</f>
        <v>Prefeito(a) Municipal</v>
      </c>
      <c r="C30" s="12"/>
      <c r="D30" s="12"/>
      <c r="G30" s="43"/>
    </row>
    <row r="31" spans="1:7" ht="14.1" customHeight="1">
      <c r="A31" s="44"/>
      <c r="B31" s="10"/>
      <c r="G31" s="39"/>
    </row>
    <row r="32" spans="1:7" ht="14.1" customHeight="1">
      <c r="A32" s="44"/>
      <c r="B32" s="10"/>
      <c r="G32" s="39"/>
    </row>
    <row r="33" spans="1:7" ht="13.5" thickBot="1">
      <c r="A33" s="46"/>
      <c r="B33" s="47"/>
      <c r="C33" s="48"/>
      <c r="D33" s="48"/>
      <c r="E33" s="47"/>
      <c r="F33" s="47"/>
      <c r="G33" s="4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4">
    <mergeCell ref="A13:B14"/>
    <mergeCell ref="A11:A12"/>
    <mergeCell ref="B11:B12"/>
    <mergeCell ref="A1:B1"/>
    <mergeCell ref="A9:A10"/>
    <mergeCell ref="B9:B10"/>
    <mergeCell ref="E4:G5"/>
    <mergeCell ref="A2:G2"/>
    <mergeCell ref="A7:A8"/>
    <mergeCell ref="B7:B8"/>
    <mergeCell ref="A3:B3"/>
    <mergeCell ref="A5:B5"/>
    <mergeCell ref="C3:C5"/>
    <mergeCell ref="D3:D5"/>
  </mergeCells>
  <printOptions horizontalCentered="1"/>
  <pageMargins left="0.39370078740157483" right="0.19685039370078741" top="0.59055118110236227" bottom="0.19685039370078741" header="0.19685039370078741" footer="0"/>
  <pageSetup paperSize="9" scale="60" orientation="landscape" horizontalDpi="360" verticalDpi="36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5A6E-3E48-447D-9823-C75F66A74BDC}">
  <dimension ref="A1:P30"/>
  <sheetViews>
    <sheetView topLeftCell="A13" workbookViewId="0">
      <selection activeCell="M22" sqref="M22"/>
    </sheetView>
  </sheetViews>
  <sheetFormatPr defaultRowHeight="12.75"/>
  <cols>
    <col min="1" max="1" width="23.5703125" customWidth="1"/>
    <col min="2" max="2" width="10.140625" bestFit="1" customWidth="1"/>
    <col min="8" max="8" width="10" bestFit="1" customWidth="1"/>
  </cols>
  <sheetData>
    <row r="1" spans="1:16" ht="23.25">
      <c r="A1" s="316" t="s">
        <v>48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</row>
    <row r="2" spans="1:16" ht="20.25">
      <c r="A2" s="317" t="s">
        <v>49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</row>
    <row r="3" spans="1:16" ht="20.25">
      <c r="A3" s="52" t="s">
        <v>90</v>
      </c>
      <c r="B3" s="318" t="s">
        <v>50</v>
      </c>
      <c r="C3" s="319"/>
      <c r="D3" s="319"/>
      <c r="E3" s="319"/>
      <c r="F3" s="319"/>
      <c r="G3" s="320"/>
      <c r="H3" s="53" t="s">
        <v>51</v>
      </c>
      <c r="I3" s="321">
        <f ca="1">TODAY()</f>
        <v>45628</v>
      </c>
      <c r="J3" s="322"/>
      <c r="K3" s="322"/>
      <c r="L3" s="322"/>
      <c r="M3" s="322"/>
      <c r="N3" s="322"/>
      <c r="O3" s="322"/>
      <c r="P3" s="322"/>
    </row>
    <row r="4" spans="1:16" ht="21" thickBo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2.25" customHeight="1">
      <c r="A5" s="323" t="s">
        <v>52</v>
      </c>
      <c r="B5" s="326" t="s">
        <v>53</v>
      </c>
      <c r="C5" s="327"/>
      <c r="D5" s="328" t="s">
        <v>54</v>
      </c>
      <c r="E5" s="330" t="s">
        <v>55</v>
      </c>
      <c r="F5" s="331"/>
      <c r="G5" s="331"/>
      <c r="H5" s="331"/>
      <c r="I5" s="332"/>
      <c r="J5" s="333" t="s">
        <v>56</v>
      </c>
      <c r="K5" s="333"/>
      <c r="L5" s="333"/>
      <c r="M5" s="334" t="s">
        <v>57</v>
      </c>
      <c r="N5" s="333"/>
      <c r="O5" s="335"/>
      <c r="P5" s="336" t="s">
        <v>58</v>
      </c>
    </row>
    <row r="6" spans="1:16" ht="121.5">
      <c r="A6" s="324"/>
      <c r="B6" s="56" t="s">
        <v>59</v>
      </c>
      <c r="C6" s="57" t="s">
        <v>60</v>
      </c>
      <c r="D6" s="329"/>
      <c r="E6" s="58" t="s">
        <v>61</v>
      </c>
      <c r="F6" s="59" t="s">
        <v>62</v>
      </c>
      <c r="G6" s="60" t="s">
        <v>63</v>
      </c>
      <c r="H6" s="61" t="s">
        <v>64</v>
      </c>
      <c r="I6" s="62" t="s">
        <v>65</v>
      </c>
      <c r="J6" s="63" t="s">
        <v>56</v>
      </c>
      <c r="K6" s="64" t="s">
        <v>66</v>
      </c>
      <c r="L6" s="65" t="s">
        <v>67</v>
      </c>
      <c r="M6" s="66" t="s">
        <v>68</v>
      </c>
      <c r="N6" s="64" t="s">
        <v>69</v>
      </c>
      <c r="O6" s="67" t="s">
        <v>70</v>
      </c>
      <c r="P6" s="337"/>
    </row>
    <row r="7" spans="1:16" ht="13.5" thickBot="1">
      <c r="A7" s="325"/>
      <c r="B7" s="68" t="s">
        <v>71</v>
      </c>
      <c r="C7" s="69" t="s">
        <v>71</v>
      </c>
      <c r="D7" s="70" t="s">
        <v>72</v>
      </c>
      <c r="E7" s="71" t="s">
        <v>72</v>
      </c>
      <c r="F7" s="72" t="s">
        <v>73</v>
      </c>
      <c r="G7" s="73" t="s">
        <v>71</v>
      </c>
      <c r="H7" s="72" t="s">
        <v>74</v>
      </c>
      <c r="I7" s="74" t="s">
        <v>75</v>
      </c>
      <c r="J7" s="75" t="s">
        <v>71</v>
      </c>
      <c r="K7" s="72" t="s">
        <v>76</v>
      </c>
      <c r="L7" s="76" t="s">
        <v>74</v>
      </c>
      <c r="M7" s="77" t="s">
        <v>71</v>
      </c>
      <c r="N7" s="78" t="s">
        <v>71</v>
      </c>
      <c r="O7" s="79" t="s">
        <v>72</v>
      </c>
      <c r="P7" s="80" t="s">
        <v>77</v>
      </c>
    </row>
    <row r="8" spans="1:16">
      <c r="A8" s="338" t="s">
        <v>78</v>
      </c>
      <c r="B8" s="340" t="s">
        <v>108</v>
      </c>
      <c r="C8" s="342">
        <v>108.67</v>
      </c>
      <c r="D8" s="344">
        <v>853.18</v>
      </c>
      <c r="E8" s="340">
        <v>744.51</v>
      </c>
      <c r="F8" s="346">
        <f>ROUND(E8*$I$28*$I$29,2)</f>
        <v>142.57</v>
      </c>
      <c r="G8" s="352">
        <v>0.03</v>
      </c>
      <c r="H8" s="346">
        <f>ROUND(E8*G8,2)</f>
        <v>22.34</v>
      </c>
      <c r="I8" s="342">
        <f>ROUND(H8*$I$30,2)</f>
        <v>1072.32</v>
      </c>
      <c r="J8" s="354">
        <v>224.71</v>
      </c>
      <c r="K8" s="346">
        <f>ROUND(J8*$C$25,2)</f>
        <v>112.36</v>
      </c>
      <c r="L8" s="348">
        <f>ROUND(J8*$C$25*0.07,2)</f>
        <v>7.86</v>
      </c>
      <c r="M8" s="81">
        <v>15.33</v>
      </c>
      <c r="N8" s="82">
        <v>2.36</v>
      </c>
      <c r="O8" s="83">
        <f>ROUND(M8*N8,2)</f>
        <v>36.18</v>
      </c>
      <c r="P8" s="350">
        <v>4</v>
      </c>
    </row>
    <row r="9" spans="1:16">
      <c r="A9" s="339"/>
      <c r="B9" s="341"/>
      <c r="C9" s="343"/>
      <c r="D9" s="345"/>
      <c r="E9" s="341"/>
      <c r="F9" s="347"/>
      <c r="G9" s="353"/>
      <c r="H9" s="347"/>
      <c r="I9" s="343"/>
      <c r="J9" s="355"/>
      <c r="K9" s="347"/>
      <c r="L9" s="349"/>
      <c r="M9" s="128">
        <v>12.2</v>
      </c>
      <c r="N9" s="127">
        <v>2.36</v>
      </c>
      <c r="O9" s="129">
        <f>M9*N9</f>
        <v>28.791999999999998</v>
      </c>
      <c r="P9" s="351"/>
    </row>
    <row r="10" spans="1:16">
      <c r="A10" s="339"/>
      <c r="B10" s="341"/>
      <c r="C10" s="343"/>
      <c r="D10" s="345"/>
      <c r="E10" s="341"/>
      <c r="F10" s="347"/>
      <c r="G10" s="353"/>
      <c r="H10" s="347"/>
      <c r="I10" s="343"/>
      <c r="J10" s="355"/>
      <c r="K10" s="347"/>
      <c r="L10" s="349"/>
      <c r="M10" s="128">
        <v>10.09</v>
      </c>
      <c r="N10" s="127">
        <v>2.0699999999999998</v>
      </c>
      <c r="O10" s="129">
        <f>M10*N10</f>
        <v>20.886299999999999</v>
      </c>
      <c r="P10" s="351"/>
    </row>
    <row r="11" spans="1:16">
      <c r="A11" s="339"/>
      <c r="B11" s="341"/>
      <c r="C11" s="343"/>
      <c r="D11" s="345"/>
      <c r="E11" s="341"/>
      <c r="F11" s="347"/>
      <c r="G11" s="353"/>
      <c r="H11" s="347"/>
      <c r="I11" s="343"/>
      <c r="J11" s="355"/>
      <c r="K11" s="347"/>
      <c r="L11" s="349"/>
      <c r="M11" s="85">
        <v>8.81</v>
      </c>
      <c r="N11" s="86">
        <v>2.33</v>
      </c>
      <c r="O11" s="87">
        <f t="shared" ref="O11:O21" si="0">ROUND(M11*N11,2)</f>
        <v>20.53</v>
      </c>
      <c r="P11" s="351"/>
    </row>
    <row r="12" spans="1:16" ht="25.5">
      <c r="A12" s="88" t="s">
        <v>79</v>
      </c>
      <c r="B12" s="85" t="s">
        <v>108</v>
      </c>
      <c r="C12" s="87">
        <v>86.9</v>
      </c>
      <c r="D12" s="89">
        <v>680.05</v>
      </c>
      <c r="E12" s="90">
        <v>595.15</v>
      </c>
      <c r="F12" s="91">
        <f>ROUND(E12*$I$28*$I$29,2)</f>
        <v>113.97</v>
      </c>
      <c r="G12" s="92">
        <v>0.03</v>
      </c>
      <c r="H12" s="93">
        <f>ROUND(E12*G12,2)</f>
        <v>17.850000000000001</v>
      </c>
      <c r="I12" s="87">
        <f>ROUND(H12*$I$30,2)</f>
        <v>856.8</v>
      </c>
      <c r="J12" s="94">
        <v>169.8</v>
      </c>
      <c r="K12" s="95">
        <f>ROUND(J12*$C$25,2)</f>
        <v>84.9</v>
      </c>
      <c r="L12" s="96">
        <f>ROUND(J12*$C$25*0.07,2)</f>
        <v>5.94</v>
      </c>
      <c r="M12" s="219">
        <v>12</v>
      </c>
      <c r="N12" s="86">
        <v>2.14</v>
      </c>
      <c r="O12" s="87">
        <f t="shared" si="0"/>
        <v>25.68</v>
      </c>
      <c r="P12" s="97">
        <v>4</v>
      </c>
    </row>
    <row r="13" spans="1:16">
      <c r="A13" s="385" t="s">
        <v>110</v>
      </c>
      <c r="B13" s="374" t="s">
        <v>108</v>
      </c>
      <c r="C13" s="370">
        <f>85.25+11.83+37.34</f>
        <v>134.42000000000002</v>
      </c>
      <c r="D13" s="378">
        <v>3424.8</v>
      </c>
      <c r="E13" s="374">
        <v>3040.39</v>
      </c>
      <c r="F13" s="361">
        <f>ROUND(E13*$I$28*$I$29,2)</f>
        <v>582.23</v>
      </c>
      <c r="G13" s="368">
        <v>0.03</v>
      </c>
      <c r="H13" s="361">
        <f>ROUND(E13*G13,2)</f>
        <v>91.21</v>
      </c>
      <c r="I13" s="370">
        <f>ROUND(H13*$I$30,2)</f>
        <v>4378.08</v>
      </c>
      <c r="J13" s="374">
        <v>718.58</v>
      </c>
      <c r="K13" s="361">
        <f>ROUND(J13*$C$25,2)</f>
        <v>359.29</v>
      </c>
      <c r="L13" s="370">
        <f>ROUND(J13*$C$25*0.07,2)</f>
        <v>25.15</v>
      </c>
      <c r="M13" s="85">
        <v>12.06</v>
      </c>
      <c r="N13" s="86">
        <v>1.43</v>
      </c>
      <c r="O13" s="87">
        <f t="shared" si="0"/>
        <v>17.25</v>
      </c>
      <c r="P13" s="378">
        <v>16</v>
      </c>
    </row>
    <row r="14" spans="1:16">
      <c r="A14" s="386"/>
      <c r="B14" s="341"/>
      <c r="C14" s="343"/>
      <c r="D14" s="379"/>
      <c r="E14" s="341"/>
      <c r="F14" s="347"/>
      <c r="G14" s="353"/>
      <c r="H14" s="347"/>
      <c r="I14" s="343"/>
      <c r="J14" s="341"/>
      <c r="K14" s="347"/>
      <c r="L14" s="343"/>
      <c r="M14" s="85">
        <v>24.17</v>
      </c>
      <c r="N14" s="86">
        <v>1.94</v>
      </c>
      <c r="O14" s="87">
        <f t="shared" si="0"/>
        <v>46.89</v>
      </c>
      <c r="P14" s="379"/>
    </row>
    <row r="15" spans="1:16">
      <c r="A15" s="386"/>
      <c r="B15" s="341"/>
      <c r="C15" s="343"/>
      <c r="D15" s="379"/>
      <c r="E15" s="341"/>
      <c r="F15" s="347"/>
      <c r="G15" s="353"/>
      <c r="H15" s="347"/>
      <c r="I15" s="343"/>
      <c r="J15" s="341"/>
      <c r="K15" s="347"/>
      <c r="L15" s="343"/>
      <c r="M15" s="85">
        <v>12</v>
      </c>
      <c r="N15" s="86">
        <v>1.94</v>
      </c>
      <c r="O15" s="87">
        <f t="shared" si="0"/>
        <v>23.28</v>
      </c>
      <c r="P15" s="379"/>
    </row>
    <row r="16" spans="1:16">
      <c r="A16" s="386"/>
      <c r="B16" s="341"/>
      <c r="C16" s="343"/>
      <c r="D16" s="379"/>
      <c r="E16" s="341"/>
      <c r="F16" s="347"/>
      <c r="G16" s="353"/>
      <c r="H16" s="347"/>
      <c r="I16" s="343"/>
      <c r="J16" s="341"/>
      <c r="K16" s="347"/>
      <c r="L16" s="343"/>
      <c r="M16" s="85">
        <v>12</v>
      </c>
      <c r="N16" s="86">
        <v>2.16</v>
      </c>
      <c r="O16" s="87">
        <f t="shared" si="0"/>
        <v>25.92</v>
      </c>
      <c r="P16" s="379"/>
    </row>
    <row r="17" spans="1:16">
      <c r="A17" s="98" t="s">
        <v>80</v>
      </c>
      <c r="B17" s="90" t="s">
        <v>108</v>
      </c>
      <c r="C17" s="99">
        <v>92.79</v>
      </c>
      <c r="D17" s="100">
        <v>766.3</v>
      </c>
      <c r="E17" s="90">
        <v>673.5</v>
      </c>
      <c r="F17" s="95">
        <f>ROUND(E17*$I$28*$I$29,2)</f>
        <v>128.97999999999999</v>
      </c>
      <c r="G17" s="101">
        <v>0.03</v>
      </c>
      <c r="H17" s="95">
        <f>ROUND(E17*G17,2)</f>
        <v>20.21</v>
      </c>
      <c r="I17" s="99">
        <f>ROUND(H17*$I$30,2)</f>
        <v>970.08</v>
      </c>
      <c r="J17" s="94">
        <v>190.18</v>
      </c>
      <c r="K17" s="95">
        <f>ROUND(J17*$C$25,2)</f>
        <v>95.09</v>
      </c>
      <c r="L17" s="102">
        <f>ROUND(J17*$C$25*0.07,2)</f>
        <v>6.66</v>
      </c>
      <c r="M17" s="85"/>
      <c r="N17" s="86"/>
      <c r="O17" s="87">
        <f t="shared" si="0"/>
        <v>0</v>
      </c>
      <c r="P17" s="97">
        <v>4</v>
      </c>
    </row>
    <row r="18" spans="1:16" ht="16.5" customHeight="1">
      <c r="A18" s="372" t="s">
        <v>81</v>
      </c>
      <c r="B18" s="374" t="s">
        <v>108</v>
      </c>
      <c r="C18" s="370">
        <v>101.01</v>
      </c>
      <c r="D18" s="376">
        <v>762.76</v>
      </c>
      <c r="E18" s="374">
        <v>742.36</v>
      </c>
      <c r="F18" s="361">
        <f>ROUND(E18*$I$28*$I$29,2)</f>
        <v>142.16</v>
      </c>
      <c r="G18" s="368">
        <v>0.03</v>
      </c>
      <c r="H18" s="361">
        <f>ROUND(E18*G18,2)</f>
        <v>22.27</v>
      </c>
      <c r="I18" s="370">
        <f>ROUND(H18*$I$30,2)</f>
        <v>1068.96</v>
      </c>
      <c r="J18" s="359">
        <v>209.83</v>
      </c>
      <c r="K18" s="361">
        <f>ROUND(J18*$C$25,2)</f>
        <v>104.92</v>
      </c>
      <c r="L18" s="363">
        <f>ROUND(J18*$C$25*0.07,2)</f>
        <v>7.34</v>
      </c>
      <c r="M18" s="85">
        <v>4.72</v>
      </c>
      <c r="N18" s="86">
        <v>2.33</v>
      </c>
      <c r="O18" s="87">
        <f t="shared" si="0"/>
        <v>11</v>
      </c>
      <c r="P18" s="383">
        <v>4</v>
      </c>
    </row>
    <row r="19" spans="1:16" ht="16.5" customHeight="1">
      <c r="A19" s="339"/>
      <c r="B19" s="341"/>
      <c r="C19" s="343"/>
      <c r="D19" s="345"/>
      <c r="E19" s="341"/>
      <c r="F19" s="347"/>
      <c r="G19" s="353"/>
      <c r="H19" s="347"/>
      <c r="I19" s="343"/>
      <c r="J19" s="355"/>
      <c r="K19" s="347"/>
      <c r="L19" s="349"/>
      <c r="M19" s="85">
        <v>12.36</v>
      </c>
      <c r="N19" s="86">
        <v>1.92</v>
      </c>
      <c r="O19" s="87">
        <f t="shared" si="0"/>
        <v>23.73</v>
      </c>
      <c r="P19" s="351"/>
    </row>
    <row r="20" spans="1:16" ht="16.5" customHeight="1">
      <c r="A20" s="373"/>
      <c r="B20" s="375"/>
      <c r="C20" s="371"/>
      <c r="D20" s="377"/>
      <c r="E20" s="375"/>
      <c r="F20" s="362"/>
      <c r="G20" s="369"/>
      <c r="H20" s="362"/>
      <c r="I20" s="371"/>
      <c r="J20" s="360"/>
      <c r="K20" s="362"/>
      <c r="L20" s="364"/>
      <c r="M20" s="85">
        <v>33.18</v>
      </c>
      <c r="N20" s="86">
        <v>1.97</v>
      </c>
      <c r="O20" s="87">
        <f t="shared" si="0"/>
        <v>65.36</v>
      </c>
      <c r="P20" s="384"/>
    </row>
    <row r="21" spans="1:16" ht="38.25">
      <c r="A21" s="98" t="s">
        <v>109</v>
      </c>
      <c r="B21" s="85" t="s">
        <v>108</v>
      </c>
      <c r="C21" s="87">
        <f>14.17+9.26</f>
        <v>23.43</v>
      </c>
      <c r="D21" s="89">
        <v>659.72</v>
      </c>
      <c r="E21" s="90">
        <v>578.34</v>
      </c>
      <c r="F21" s="91">
        <f>ROUND(E21*$I$28*$I$29,2)</f>
        <v>110.75</v>
      </c>
      <c r="G21" s="92">
        <v>0.03</v>
      </c>
      <c r="H21" s="93">
        <f t="shared" ref="H21:H22" si="1">ROUND(E21*G21,2)</f>
        <v>17.350000000000001</v>
      </c>
      <c r="I21" s="87">
        <f>ROUND(H21*$I$30,2)</f>
        <v>832.8</v>
      </c>
      <c r="J21" s="94">
        <v>140.53</v>
      </c>
      <c r="K21" s="95">
        <f>ROUND(J21*$C$25,2)</f>
        <v>70.27</v>
      </c>
      <c r="L21" s="96">
        <f>ROUND(J21*$C$25*0.07,2)</f>
        <v>4.92</v>
      </c>
      <c r="M21" s="85">
        <f>11.65+12.2</f>
        <v>23.85</v>
      </c>
      <c r="N21" s="86">
        <v>1.75</v>
      </c>
      <c r="O21" s="87">
        <f t="shared" si="0"/>
        <v>41.74</v>
      </c>
      <c r="P21" s="97">
        <v>2</v>
      </c>
    </row>
    <row r="22" spans="1:16" ht="13.5" thickBot="1">
      <c r="A22" s="104" t="s">
        <v>82</v>
      </c>
      <c r="B22" s="105" t="s">
        <v>108</v>
      </c>
      <c r="C22" s="106">
        <v>78.67</v>
      </c>
      <c r="D22" s="100">
        <v>545.08000000000004</v>
      </c>
      <c r="E22" s="90">
        <v>466.41</v>
      </c>
      <c r="F22" s="107">
        <f>ROUND(E22*$I$28*$I$29,2)</f>
        <v>89.32</v>
      </c>
      <c r="G22" s="101">
        <v>0.03</v>
      </c>
      <c r="H22" s="108">
        <f t="shared" si="1"/>
        <v>13.99</v>
      </c>
      <c r="I22" s="99">
        <f>ROUND(H22*$I$30,2)</f>
        <v>671.52</v>
      </c>
      <c r="J22" s="94">
        <v>164.22</v>
      </c>
      <c r="K22" s="95">
        <f>ROUND(J22*$C$25,2)</f>
        <v>82.11</v>
      </c>
      <c r="L22" s="102">
        <f>ROUND(J22*$C$25*0.07,2)</f>
        <v>5.75</v>
      </c>
      <c r="M22" s="90">
        <v>15.82</v>
      </c>
      <c r="N22" s="220">
        <v>1.91</v>
      </c>
      <c r="O22" s="99">
        <f>ROUND(M22*N22,2)</f>
        <v>30.22</v>
      </c>
      <c r="P22" s="103">
        <v>4</v>
      </c>
    </row>
    <row r="23" spans="1:16" ht="16.5" thickBot="1">
      <c r="A23" s="365" t="s">
        <v>18</v>
      </c>
      <c r="B23" s="366"/>
      <c r="C23" s="367"/>
      <c r="D23" s="109">
        <f>SUM(D8:D22)</f>
        <v>7691.8900000000012</v>
      </c>
      <c r="E23" s="110">
        <f>SUM(E8:E22)</f>
        <v>6840.6599999999989</v>
      </c>
      <c r="F23" s="111">
        <f>SUM(F8:F22)</f>
        <v>1309.98</v>
      </c>
      <c r="G23" s="112"/>
      <c r="H23" s="111">
        <f>SUM(H8:H22)</f>
        <v>205.22</v>
      </c>
      <c r="I23" s="113">
        <f>SUM(I8:I22)</f>
        <v>9850.56</v>
      </c>
      <c r="J23" s="114">
        <f>SUM(J8:J22)</f>
        <v>1817.8500000000001</v>
      </c>
      <c r="K23" s="111">
        <f>SUM(K8:K22)</f>
        <v>908.93999999999994</v>
      </c>
      <c r="L23" s="111">
        <f>SUM(L8:L22)</f>
        <v>63.620000000000005</v>
      </c>
      <c r="M23" s="112"/>
      <c r="N23" s="115"/>
      <c r="O23" s="109">
        <f>SUM(O8:O22)</f>
        <v>417.45830000000001</v>
      </c>
      <c r="P23" s="116">
        <f>SUM(P8:P22)</f>
        <v>38</v>
      </c>
    </row>
    <row r="24" spans="1:16">
      <c r="A24" s="117"/>
      <c r="B24" s="84"/>
      <c r="C24" s="84"/>
      <c r="D24" s="84"/>
      <c r="E24" s="84"/>
      <c r="F24" s="117"/>
      <c r="G24" s="84"/>
      <c r="H24" s="84"/>
      <c r="I24" s="84"/>
      <c r="J24" s="84"/>
      <c r="K24" s="84"/>
      <c r="L24" s="84"/>
      <c r="M24" s="84"/>
      <c r="N24" s="84"/>
      <c r="O24" s="84"/>
      <c r="P24" s="117"/>
    </row>
    <row r="25" spans="1:16">
      <c r="A25" s="118" t="s">
        <v>83</v>
      </c>
      <c r="B25" s="119" t="s">
        <v>8</v>
      </c>
      <c r="C25" s="120">
        <v>0.5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>
      <c r="A26" s="122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</row>
    <row r="27" spans="1:16" ht="26.25">
      <c r="A27" s="380" t="s">
        <v>84</v>
      </c>
      <c r="B27" s="381"/>
      <c r="C27" s="381"/>
      <c r="D27" s="381"/>
      <c r="E27" s="381"/>
      <c r="F27" s="381"/>
      <c r="G27" s="381"/>
      <c r="H27" s="381"/>
      <c r="I27" s="382"/>
      <c r="J27" s="124"/>
      <c r="K27" s="124"/>
      <c r="L27" s="124"/>
      <c r="M27" s="124"/>
      <c r="N27" s="124"/>
      <c r="O27" s="124"/>
    </row>
    <row r="28" spans="1:16" ht="26.25">
      <c r="A28" s="356" t="s">
        <v>85</v>
      </c>
      <c r="B28" s="357"/>
      <c r="C28" s="357"/>
      <c r="D28" s="357"/>
      <c r="E28" s="357"/>
      <c r="F28" s="357"/>
      <c r="G28" s="357"/>
      <c r="H28" s="358"/>
      <c r="I28" s="125">
        <v>383</v>
      </c>
      <c r="J28" s="121" t="s">
        <v>86</v>
      </c>
      <c r="K28" s="124"/>
      <c r="L28" s="124"/>
      <c r="M28" s="124"/>
      <c r="N28" s="124"/>
      <c r="O28" s="124"/>
    </row>
    <row r="29" spans="1:16" ht="27" thickBot="1">
      <c r="A29" s="356" t="s">
        <v>87</v>
      </c>
      <c r="B29" s="357"/>
      <c r="C29" s="357"/>
      <c r="D29" s="357"/>
      <c r="E29" s="357"/>
      <c r="F29" s="357"/>
      <c r="G29" s="357"/>
      <c r="H29" s="358"/>
      <c r="I29" s="126">
        <v>5.0000000000000001E-4</v>
      </c>
      <c r="J29" s="121" t="s">
        <v>88</v>
      </c>
      <c r="K29" s="124"/>
      <c r="L29" s="124"/>
      <c r="M29" s="124"/>
      <c r="N29" s="124"/>
      <c r="O29" s="124"/>
    </row>
    <row r="30" spans="1:16" ht="26.25">
      <c r="A30" s="356" t="s">
        <v>89</v>
      </c>
      <c r="B30" s="357"/>
      <c r="C30" s="357"/>
      <c r="D30" s="357"/>
      <c r="E30" s="357"/>
      <c r="F30" s="357"/>
      <c r="G30" s="357"/>
      <c r="H30" s="358"/>
      <c r="I30" s="125">
        <v>48</v>
      </c>
      <c r="J30" s="121" t="s">
        <v>86</v>
      </c>
      <c r="K30" s="124"/>
      <c r="L30" s="124"/>
      <c r="M30" s="124"/>
      <c r="N30" s="124"/>
      <c r="O30" s="124"/>
    </row>
  </sheetData>
  <mergeCells count="55">
    <mergeCell ref="K13:K16"/>
    <mergeCell ref="L13:L16"/>
    <mergeCell ref="P13:P16"/>
    <mergeCell ref="A27:I27"/>
    <mergeCell ref="A28:H28"/>
    <mergeCell ref="P18:P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  <mergeCell ref="A29:H29"/>
    <mergeCell ref="A30:H30"/>
    <mergeCell ref="J18:J20"/>
    <mergeCell ref="K18:K20"/>
    <mergeCell ref="L18:L20"/>
    <mergeCell ref="A23:C23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K8:K11"/>
    <mergeCell ref="L8:L11"/>
    <mergeCell ref="P8:P11"/>
    <mergeCell ref="F8:F11"/>
    <mergeCell ref="G8:G11"/>
    <mergeCell ref="H8:H11"/>
    <mergeCell ref="I8:I11"/>
    <mergeCell ref="J8:J11"/>
    <mergeCell ref="A8:A11"/>
    <mergeCell ref="B8:B11"/>
    <mergeCell ref="C8:C11"/>
    <mergeCell ref="D8:D11"/>
    <mergeCell ref="E8:E11"/>
    <mergeCell ref="A1:P1"/>
    <mergeCell ref="A2:P2"/>
    <mergeCell ref="B3:G3"/>
    <mergeCell ref="I3:P3"/>
    <mergeCell ref="A5:A7"/>
    <mergeCell ref="B5:C5"/>
    <mergeCell ref="D5:D6"/>
    <mergeCell ref="E5:I5"/>
    <mergeCell ref="J5:L5"/>
    <mergeCell ref="M5:O5"/>
    <mergeCell ref="P5:P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Memória de Cálculo</vt:lpstr>
      <vt:lpstr>Planilha Orcamentária</vt:lpstr>
      <vt:lpstr>Planilha1</vt:lpstr>
      <vt:lpstr>Cronograma</vt:lpstr>
      <vt:lpstr>MEMORIA</vt:lpstr>
      <vt:lpstr>Cronograma!Area_de_impressao</vt:lpstr>
      <vt:lpstr>'Memória de Cálculo'!Area_de_impressao</vt:lpstr>
    </vt:vector>
  </TitlesOfParts>
  <Company>Setop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Larissa Menezes</cp:lastModifiedBy>
  <cp:lastPrinted>2024-12-02T17:41:33Z</cp:lastPrinted>
  <dcterms:created xsi:type="dcterms:W3CDTF">2006-09-22T13:55:22Z</dcterms:created>
  <dcterms:modified xsi:type="dcterms:W3CDTF">2024-12-02T17:41:35Z</dcterms:modified>
</cp:coreProperties>
</file>